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elevaV\Desktop\2020\JELENA-2018\PROGRAM POSLOVANJA -Finansijski plan\za 2025\PROGRAM POSLOVANJA 2025\ОСНОВНА ОДЛУКА 2025\"/>
    </mc:Choice>
  </mc:AlternateContent>
  <xr:revisionPtr revIDLastSave="0" documentId="13_ncr:1_{6194DF4C-6103-4787-B2D4-67B8434BF7F6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УПИТНИК" sheetId="1" r:id="rId1"/>
    <sheet name="ГРАФИКОН" sheetId="2" r:id="rId2"/>
  </sheets>
  <definedNames>
    <definedName name="_xlnm._FilterDatabase" localSheetId="0" hidden="1">УПИТНИК!$M$15:$M$19</definedName>
    <definedName name="grades">УПИТНИК!$O$13:$S$13</definedName>
    <definedName name="_xlnm.Print_Area" localSheetId="1">ГРАФИКОН!$A$1:$E$65</definedName>
    <definedName name="_xlnm.Print_Area" localSheetId="0">УПИТНИК!$A$1:$N$101</definedName>
    <definedName name="_xlnm.Print_Titles" localSheetId="0">УПИТНИК!$11:$11</definedName>
    <definedName name="Z_0C6D86AF_1098_4B55_AD81_B5464318C34D_.wvu.Cols" localSheetId="1" hidden="1">ГРАФИКОН!$F:$G</definedName>
    <definedName name="Z_0C6D86AF_1098_4B55_AD81_B5464318C34D_.wvu.Cols" localSheetId="0" hidden="1">УПИТНИК!#REF!,УПИТНИК!$O:$U</definedName>
    <definedName name="Z_0C6D86AF_1098_4B55_AD81_B5464318C34D_.wvu.FilterData" localSheetId="0" hidden="1">УПИТНИК!$M$15:$M$19</definedName>
    <definedName name="Z_0C6D86AF_1098_4B55_AD81_B5464318C34D_.wvu.PrintArea" localSheetId="1" hidden="1">ГРАФИКОН!$A$1:$E$66</definedName>
    <definedName name="Z_0C6D86AF_1098_4B55_AD81_B5464318C34D_.wvu.PrintArea" localSheetId="0" hidden="1">УПИТНИК!$A$1:$M$101</definedName>
    <definedName name="Z_0C6D86AF_1098_4B55_AD81_B5464318C34D_.wvu.PrintTitles" localSheetId="0" hidden="1">УПИТНИК!$11:$11</definedName>
    <definedName name="Z_93866CD1_CB7A_4884_BEB8_A1CECF52C855_.wvu.Cols" localSheetId="1" hidden="1">ГРАФИКОН!$F:$G</definedName>
    <definedName name="Z_93866CD1_CB7A_4884_BEB8_A1CECF52C855_.wvu.Cols" localSheetId="0" hidden="1">УПИТНИК!#REF!,УПИТНИК!$O:$U</definedName>
    <definedName name="Z_93866CD1_CB7A_4884_BEB8_A1CECF52C855_.wvu.FilterData" localSheetId="0" hidden="1">УПИТНИК!$M$15:$M$19</definedName>
    <definedName name="Z_93866CD1_CB7A_4884_BEB8_A1CECF52C855_.wvu.PrintArea" localSheetId="1" hidden="1">ГРАФИКОН!$A$1:$E$66</definedName>
    <definedName name="Z_93866CD1_CB7A_4884_BEB8_A1CECF52C855_.wvu.PrintArea" localSheetId="0" hidden="1">УПИТНИК!$A$1:$M$101</definedName>
    <definedName name="Z_93866CD1_CB7A_4884_BEB8_A1CECF52C855_.wvu.PrintTitles" localSheetId="0" hidden="1">УПИТНИК!$11:$11</definedName>
    <definedName name="Z_C336C729_0314_4032_829E_B9EE9689FD03_.wvu.Cols" localSheetId="1" hidden="1">ГРАФИКОН!$F:$G</definedName>
    <definedName name="Z_C336C729_0314_4032_829E_B9EE9689FD03_.wvu.Cols" localSheetId="0" hidden="1">УПИТНИК!$O:$U</definedName>
    <definedName name="Z_C336C729_0314_4032_829E_B9EE9689FD03_.wvu.FilterData" localSheetId="0" hidden="1">УПИТНИК!$M$15:$M$19</definedName>
    <definedName name="Z_C336C729_0314_4032_829E_B9EE9689FD03_.wvu.PrintArea" localSheetId="1" hidden="1">ГРАФИКОН!$A$1:$E$66</definedName>
    <definedName name="Z_C336C729_0314_4032_829E_B9EE9689FD03_.wvu.PrintArea" localSheetId="0" hidden="1">УПИТНИК!$A$1:$M$101</definedName>
    <definedName name="Z_C336C729_0314_4032_829E_B9EE9689FD03_.wvu.PrintTitles" localSheetId="0" hidden="1">УПИТНИК!$11:$11</definedName>
    <definedName name="Z_DB281B92_E9EC_453B_A5D8_29671663E0CC_.wvu.Cols" localSheetId="1" hidden="1">ГРАФИКОН!$F:$G</definedName>
    <definedName name="Z_DB281B92_E9EC_453B_A5D8_29671663E0CC_.wvu.FilterData" localSheetId="0" hidden="1">УПИТНИК!$M$15:$M$19</definedName>
    <definedName name="Z_DB281B92_E9EC_453B_A5D8_29671663E0CC_.wvu.PrintArea" localSheetId="1" hidden="1">ГРАФИКОН!$A$1:$E$66</definedName>
    <definedName name="Z_DB281B92_E9EC_453B_A5D8_29671663E0CC_.wvu.PrintArea" localSheetId="0" hidden="1">УПИТНИК!$A$1:$M$101</definedName>
    <definedName name="Z_DB281B92_E9EC_453B_A5D8_29671663E0CC_.wvu.PrintTitles" localSheetId="0" hidden="1">УПИТНИК!$11:$11</definedName>
  </definedNames>
  <calcPr calcId="181029"/>
  <customWorkbookViews>
    <customWorkbookView name="Nikola Cacanoski - Personal View" guid="{DB281B92-E9EC-453B-A5D8-29671663E0CC}" mergeInterval="0" personalView="1" maximized="1" xWindow="-8" yWindow="-8" windowWidth="1320" windowHeight="784" activeSheetId="1"/>
    <customWorkbookView name="Aleksandra Jegeni - Personal View" guid="{93866CD1-CB7A-4884-BEB8-A1CECF52C855}" mergeInterval="0" personalView="1" maximized="1" xWindow="-8" yWindow="-8" windowWidth="1936" windowHeight="1056" activeSheetId="1"/>
    <customWorkbookView name="Biljana Janevska - Personal View" guid="{0C6D86AF-1098-4B55-AD81-B5464318C34D}" mergeInterval="0" personalView="1" maximized="1" windowWidth="1436" windowHeight="675" activeSheetId="1"/>
    <customWorkbookView name="nikolaca - Personal View" guid="{C336C729-0314-4032-829E-B9EE9689FD03}" mergeInterval="0" personalView="1" maximized="1" xWindow="1" yWindow="1" windowWidth="1362" windowHeight="538" activeSheetId="1"/>
  </customWorkbookViews>
</workbook>
</file>

<file path=xl/calcChain.xml><?xml version="1.0" encoding="utf-8"?>
<calcChain xmlns="http://schemas.openxmlformats.org/spreadsheetml/2006/main">
  <c r="I39" i="1" l="1"/>
  <c r="I23" i="1"/>
  <c r="I73" i="1" l="1"/>
  <c r="L21" i="2" l="1"/>
  <c r="O46" i="1" l="1"/>
  <c r="P46" i="1"/>
  <c r="Q46" i="1"/>
  <c r="R46" i="1"/>
  <c r="S46" i="1"/>
  <c r="T46" i="1"/>
  <c r="U46" i="1"/>
  <c r="V46" i="1"/>
  <c r="W46" i="1"/>
  <c r="X46" i="1" l="1"/>
  <c r="K46" i="1" s="1"/>
  <c r="W95" i="1" l="1"/>
  <c r="V95" i="1"/>
  <c r="U95" i="1"/>
  <c r="T95" i="1"/>
  <c r="S95" i="1"/>
  <c r="R95" i="1"/>
  <c r="Q95" i="1"/>
  <c r="P95" i="1"/>
  <c r="O95" i="1"/>
  <c r="W93" i="1"/>
  <c r="V93" i="1"/>
  <c r="U93" i="1"/>
  <c r="T93" i="1"/>
  <c r="S93" i="1"/>
  <c r="R93" i="1"/>
  <c r="Q93" i="1"/>
  <c r="P93" i="1"/>
  <c r="O93" i="1"/>
  <c r="W87" i="1"/>
  <c r="V87" i="1"/>
  <c r="U87" i="1"/>
  <c r="T87" i="1"/>
  <c r="S87" i="1"/>
  <c r="R87" i="1"/>
  <c r="Q87" i="1"/>
  <c r="P87" i="1"/>
  <c r="O87" i="1"/>
  <c r="W85" i="1"/>
  <c r="V85" i="1"/>
  <c r="U85" i="1"/>
  <c r="T85" i="1"/>
  <c r="S85" i="1"/>
  <c r="R85" i="1"/>
  <c r="Q85" i="1"/>
  <c r="P85" i="1"/>
  <c r="O85" i="1"/>
  <c r="W83" i="1"/>
  <c r="V83" i="1"/>
  <c r="U83" i="1"/>
  <c r="T83" i="1"/>
  <c r="S83" i="1"/>
  <c r="R83" i="1"/>
  <c r="Q83" i="1"/>
  <c r="P83" i="1"/>
  <c r="O83" i="1"/>
  <c r="W81" i="1"/>
  <c r="V81" i="1"/>
  <c r="U81" i="1"/>
  <c r="T81" i="1"/>
  <c r="S81" i="1"/>
  <c r="R81" i="1"/>
  <c r="Q81" i="1"/>
  <c r="P81" i="1"/>
  <c r="O81" i="1"/>
  <c r="W79" i="1"/>
  <c r="V79" i="1"/>
  <c r="U79" i="1"/>
  <c r="T79" i="1"/>
  <c r="S79" i="1"/>
  <c r="R79" i="1"/>
  <c r="Q79" i="1"/>
  <c r="P79" i="1"/>
  <c r="O79" i="1"/>
  <c r="W77" i="1"/>
  <c r="V77" i="1"/>
  <c r="U77" i="1"/>
  <c r="T77" i="1"/>
  <c r="S77" i="1"/>
  <c r="R77" i="1"/>
  <c r="Q77" i="1"/>
  <c r="P77" i="1"/>
  <c r="O77" i="1"/>
  <c r="W71" i="1"/>
  <c r="V71" i="1"/>
  <c r="U71" i="1"/>
  <c r="T71" i="1"/>
  <c r="S71" i="1"/>
  <c r="R71" i="1"/>
  <c r="Q71" i="1"/>
  <c r="P71" i="1"/>
  <c r="O71" i="1"/>
  <c r="W69" i="1"/>
  <c r="V69" i="1"/>
  <c r="U69" i="1"/>
  <c r="T69" i="1"/>
  <c r="S69" i="1"/>
  <c r="R69" i="1"/>
  <c r="Q69" i="1"/>
  <c r="P69" i="1"/>
  <c r="O69" i="1"/>
  <c r="W67" i="1"/>
  <c r="V67" i="1"/>
  <c r="U67" i="1"/>
  <c r="T67" i="1"/>
  <c r="S67" i="1"/>
  <c r="R67" i="1"/>
  <c r="Q67" i="1"/>
  <c r="P67" i="1"/>
  <c r="O67" i="1"/>
  <c r="W61" i="1"/>
  <c r="V61" i="1"/>
  <c r="U61" i="1"/>
  <c r="T61" i="1"/>
  <c r="S61" i="1"/>
  <c r="R61" i="1"/>
  <c r="Q61" i="1"/>
  <c r="P61" i="1"/>
  <c r="O61" i="1"/>
  <c r="W59" i="1"/>
  <c r="V59" i="1"/>
  <c r="U59" i="1"/>
  <c r="T59" i="1"/>
  <c r="S59" i="1"/>
  <c r="R59" i="1"/>
  <c r="Q59" i="1"/>
  <c r="P59" i="1"/>
  <c r="O59" i="1"/>
  <c r="W57" i="1"/>
  <c r="V57" i="1"/>
  <c r="U57" i="1"/>
  <c r="T57" i="1"/>
  <c r="S57" i="1"/>
  <c r="R57" i="1"/>
  <c r="Q57" i="1"/>
  <c r="P57" i="1"/>
  <c r="O57" i="1"/>
  <c r="W55" i="1"/>
  <c r="V55" i="1"/>
  <c r="U55" i="1"/>
  <c r="T55" i="1"/>
  <c r="S55" i="1"/>
  <c r="R55" i="1"/>
  <c r="Q55" i="1"/>
  <c r="P55" i="1"/>
  <c r="O55" i="1"/>
  <c r="W48" i="1"/>
  <c r="V48" i="1"/>
  <c r="U48" i="1"/>
  <c r="T48" i="1"/>
  <c r="S48" i="1"/>
  <c r="R48" i="1"/>
  <c r="Q48" i="1"/>
  <c r="P48" i="1"/>
  <c r="O48" i="1"/>
  <c r="W44" i="1"/>
  <c r="V44" i="1"/>
  <c r="U44" i="1"/>
  <c r="T44" i="1"/>
  <c r="S44" i="1"/>
  <c r="R44" i="1"/>
  <c r="Q44" i="1"/>
  <c r="P44" i="1"/>
  <c r="O44" i="1"/>
  <c r="W37" i="1"/>
  <c r="V37" i="1"/>
  <c r="U37" i="1"/>
  <c r="T37" i="1"/>
  <c r="S37" i="1"/>
  <c r="R37" i="1"/>
  <c r="Q37" i="1"/>
  <c r="P37" i="1"/>
  <c r="O37" i="1"/>
  <c r="W35" i="1"/>
  <c r="V35" i="1"/>
  <c r="U35" i="1"/>
  <c r="T35" i="1"/>
  <c r="S35" i="1"/>
  <c r="R35" i="1"/>
  <c r="Q35" i="1"/>
  <c r="P35" i="1"/>
  <c r="O35" i="1"/>
  <c r="W33" i="1"/>
  <c r="V33" i="1"/>
  <c r="U33" i="1"/>
  <c r="T33" i="1"/>
  <c r="S33" i="1"/>
  <c r="R33" i="1"/>
  <c r="Q33" i="1"/>
  <c r="P33" i="1"/>
  <c r="O33" i="1"/>
  <c r="W31" i="1"/>
  <c r="V31" i="1"/>
  <c r="U31" i="1"/>
  <c r="T31" i="1"/>
  <c r="S31" i="1"/>
  <c r="R31" i="1"/>
  <c r="Q31" i="1"/>
  <c r="P31" i="1"/>
  <c r="O31" i="1"/>
  <c r="W29" i="1"/>
  <c r="V29" i="1"/>
  <c r="U29" i="1"/>
  <c r="T29" i="1"/>
  <c r="S29" i="1"/>
  <c r="R29" i="1"/>
  <c r="Q29" i="1"/>
  <c r="P29" i="1"/>
  <c r="O29" i="1"/>
  <c r="W27" i="1"/>
  <c r="V27" i="1"/>
  <c r="U27" i="1"/>
  <c r="T27" i="1"/>
  <c r="S27" i="1"/>
  <c r="R27" i="1"/>
  <c r="Q27" i="1"/>
  <c r="P27" i="1"/>
  <c r="O27" i="1"/>
  <c r="W21" i="1"/>
  <c r="V21" i="1"/>
  <c r="U21" i="1"/>
  <c r="T21" i="1"/>
  <c r="S21" i="1"/>
  <c r="R21" i="1"/>
  <c r="Q21" i="1"/>
  <c r="P21" i="1"/>
  <c r="O21" i="1"/>
  <c r="W19" i="1"/>
  <c r="V19" i="1"/>
  <c r="U19" i="1"/>
  <c r="T19" i="1"/>
  <c r="S19" i="1"/>
  <c r="R19" i="1"/>
  <c r="Q19" i="1"/>
  <c r="P19" i="1"/>
  <c r="O19" i="1"/>
  <c r="W15" i="1"/>
  <c r="V15" i="1"/>
  <c r="U15" i="1"/>
  <c r="T15" i="1"/>
  <c r="S15" i="1"/>
  <c r="R15" i="1"/>
  <c r="Q15" i="1"/>
  <c r="P15" i="1"/>
  <c r="O15" i="1"/>
  <c r="W17" i="1"/>
  <c r="V17" i="1"/>
  <c r="U17" i="1"/>
  <c r="T17" i="1"/>
  <c r="S17" i="1"/>
  <c r="R17" i="1"/>
  <c r="Q17" i="1"/>
  <c r="P17" i="1"/>
  <c r="O17" i="1"/>
  <c r="X27" i="1" l="1"/>
  <c r="K27" i="1" s="1"/>
  <c r="X15" i="1"/>
  <c r="K15" i="1" s="1"/>
  <c r="X19" i="1"/>
  <c r="K19" i="1" s="1"/>
  <c r="X87" i="1"/>
  <c r="K87" i="1" s="1"/>
  <c r="X59" i="1"/>
  <c r="K59" i="1" s="1"/>
  <c r="X79" i="1"/>
  <c r="K79" i="1" s="1"/>
  <c r="X48" i="1"/>
  <c r="K48" i="1" s="1"/>
  <c r="X55" i="1"/>
  <c r="K55" i="1" s="1"/>
  <c r="X71" i="1"/>
  <c r="K71" i="1" s="1"/>
  <c r="X93" i="1"/>
  <c r="X31" i="1"/>
  <c r="K31" i="1" s="1"/>
  <c r="X57" i="1"/>
  <c r="K57" i="1" s="1"/>
  <c r="X77" i="1"/>
  <c r="K77" i="1" s="1"/>
  <c r="X61" i="1"/>
  <c r="K61" i="1" s="1"/>
  <c r="X95" i="1"/>
  <c r="K95" i="1" s="1"/>
  <c r="X35" i="1"/>
  <c r="K35" i="1" s="1"/>
  <c r="X37" i="1"/>
  <c r="K37" i="1" s="1"/>
  <c r="X67" i="1"/>
  <c r="K67" i="1" s="1"/>
  <c r="X81" i="1"/>
  <c r="K81" i="1" s="1"/>
  <c r="X44" i="1"/>
  <c r="K44" i="1" s="1"/>
  <c r="X83" i="1"/>
  <c r="K83" i="1" s="1"/>
  <c r="X85" i="1"/>
  <c r="K85" i="1" s="1"/>
  <c r="X33" i="1"/>
  <c r="K33" i="1" s="1"/>
  <c r="X21" i="1"/>
  <c r="K21" i="1" s="1"/>
  <c r="X69" i="1"/>
  <c r="K69" i="1" s="1"/>
  <c r="X29" i="1"/>
  <c r="K29" i="1" s="1"/>
  <c r="X17" i="1"/>
  <c r="K17" i="1" s="1"/>
  <c r="X50" i="1" l="1"/>
  <c r="M17" i="2" s="1"/>
  <c r="K93" i="1"/>
  <c r="X97" i="1"/>
  <c r="X63" i="1"/>
  <c r="X73" i="1"/>
  <c r="X89" i="1"/>
  <c r="M20" i="2" s="1"/>
  <c r="X39" i="1"/>
  <c r="M19" i="2" l="1"/>
  <c r="K73" i="1"/>
  <c r="M16" i="2"/>
  <c r="K39" i="1"/>
  <c r="M21" i="2"/>
  <c r="O15" i="2" s="1"/>
  <c r="K97" i="1"/>
  <c r="S89" i="1"/>
  <c r="R89" i="1"/>
  <c r="Q89" i="1"/>
  <c r="P89" i="1"/>
  <c r="O89" i="1"/>
  <c r="I89" i="1"/>
  <c r="K89" i="1" l="1"/>
  <c r="X23" i="1" l="1"/>
  <c r="C4" i="2"/>
  <c r="C6" i="2"/>
  <c r="I97" i="1"/>
  <c r="C8" i="1" l="1"/>
  <c r="M22" i="2" s="1"/>
  <c r="M15" i="2"/>
  <c r="K23" i="1"/>
  <c r="R97" i="1" l="1"/>
  <c r="I63" i="1"/>
  <c r="O97" i="1" l="1"/>
  <c r="P97" i="1"/>
  <c r="Q97" i="1"/>
  <c r="S97" i="1"/>
  <c r="L20" i="2"/>
  <c r="L16" i="2"/>
  <c r="L15" i="2"/>
  <c r="L19" i="2"/>
  <c r="L18" i="2"/>
  <c r="L17" i="2"/>
  <c r="I50" i="1"/>
  <c r="K50" i="1" l="1"/>
  <c r="K63" i="1"/>
  <c r="O20" i="2" l="1"/>
  <c r="O19" i="2"/>
  <c r="O16" i="2"/>
  <c r="M18" i="2"/>
  <c r="O18" i="2" s="1"/>
  <c r="O17" i="2"/>
  <c r="O21" i="2"/>
  <c r="B9" i="2" l="1"/>
  <c r="O14" i="2"/>
  <c r="O22" i="2" l="1"/>
</calcChain>
</file>

<file path=xl/sharedStrings.xml><?xml version="1.0" encoding="utf-8"?>
<sst xmlns="http://schemas.openxmlformats.org/spreadsheetml/2006/main" count="189" uniqueCount="103">
  <si>
    <t xml:space="preserve">       </t>
  </si>
  <si>
    <t>(1)</t>
  </si>
  <si>
    <t>(2)</t>
  </si>
  <si>
    <t>(3)</t>
  </si>
  <si>
    <t>(4)</t>
  </si>
  <si>
    <t>◔</t>
  </si>
  <si>
    <t>◑</t>
  </si>
  <si>
    <t>◕</t>
  </si>
  <si>
    <t>○</t>
  </si>
  <si>
    <t>●</t>
  </si>
  <si>
    <t>(5)</t>
  </si>
  <si>
    <t xml:space="preserve"> </t>
  </si>
  <si>
    <t>Назив јавног предузећа</t>
  </si>
  <si>
    <t>Датум</t>
  </si>
  <si>
    <t xml:space="preserve">Крајња оцена </t>
  </si>
  <si>
    <t>Главна оцена</t>
  </si>
  <si>
    <t>Међу-оцена</t>
  </si>
  <si>
    <t>Тежински фактор (пондер), %</t>
  </si>
  <si>
    <t>Појединачна оцена (у %)</t>
  </si>
  <si>
    <t>У развијању</t>
  </si>
  <si>
    <t>Пракса у формирању</t>
  </si>
  <si>
    <t>Развијена пракса</t>
  </si>
  <si>
    <t>Најбоља пракса</t>
  </si>
  <si>
    <t>Не постоји пракса</t>
  </si>
  <si>
    <t xml:space="preserve">Коментари </t>
  </si>
  <si>
    <t>Назив јавног предузећа:</t>
  </si>
  <si>
    <t>Датум:</t>
  </si>
  <si>
    <t>A. Посвећеност принципима кор.управљања</t>
  </si>
  <si>
    <t>Б. Надзорни одбор</t>
  </si>
  <si>
    <t>Г.  Финансијска дисциплина</t>
  </si>
  <si>
    <t>Д. Транспарентност и јавност пословања</t>
  </si>
  <si>
    <t>В. Извршни органи</t>
  </si>
  <si>
    <t>Ђ. Контролно окружење и процеси</t>
  </si>
  <si>
    <t>Коначна оцена предузећа</t>
  </si>
  <si>
    <t>А.1.</t>
  </si>
  <si>
    <t>А.2.</t>
  </si>
  <si>
    <t>А.3.</t>
  </si>
  <si>
    <t>А.4.</t>
  </si>
  <si>
    <t>Б.1</t>
  </si>
  <si>
    <t>Б.2.</t>
  </si>
  <si>
    <t>Б.3.</t>
  </si>
  <si>
    <t>Б.4.</t>
  </si>
  <si>
    <t>Б.6.</t>
  </si>
  <si>
    <t>Б.5</t>
  </si>
  <si>
    <t>В.1.</t>
  </si>
  <si>
    <t>В.2.</t>
  </si>
  <si>
    <t>В.3.</t>
  </si>
  <si>
    <t>Г.1.</t>
  </si>
  <si>
    <t>Г.2.</t>
  </si>
  <si>
    <t>Г.3.</t>
  </si>
  <si>
    <t>Г.4.</t>
  </si>
  <si>
    <t>Д.1.</t>
  </si>
  <si>
    <t>Д.2.</t>
  </si>
  <si>
    <t>Д.3.</t>
  </si>
  <si>
    <r>
      <rPr>
        <b/>
        <sz val="11"/>
        <rFont val="Times New Roman"/>
        <family val="1"/>
      </rPr>
      <t>Напомена</t>
    </r>
    <r>
      <rPr>
        <sz val="11"/>
        <rFont val="Times New Roman"/>
        <family val="1"/>
      </rPr>
      <t xml:space="preserve">: 
Уколико су одговори из одељка различити, појединачно их навести у поље "коментари". </t>
    </r>
  </si>
  <si>
    <t>Ђ.1.</t>
  </si>
  <si>
    <t>Ђ.2</t>
  </si>
  <si>
    <t>Ђ.3.</t>
  </si>
  <si>
    <t>Ђ.4.</t>
  </si>
  <si>
    <t>Ђ.5.</t>
  </si>
  <si>
    <t>Ђ.6.</t>
  </si>
  <si>
    <t>Е.1.</t>
  </si>
  <si>
    <t>Е.2.</t>
  </si>
  <si>
    <t xml:space="preserve">Преглед резултата и коначна оцена </t>
  </si>
  <si>
    <r>
      <rPr>
        <sz val="11"/>
        <rFont val="Times New Roman"/>
        <family val="1"/>
      </rPr>
      <t xml:space="preserve">Коментари:
</t>
    </r>
    <r>
      <rPr>
        <sz val="12"/>
        <rFont val="Times New Roman"/>
        <family val="1"/>
      </rPr>
      <t xml:space="preserve">
</t>
    </r>
  </si>
  <si>
    <t xml:space="preserve">Коментари:
</t>
  </si>
  <si>
    <r>
      <rPr>
        <b/>
        <sz val="11"/>
        <rFont val="Times New Roman"/>
        <family val="1"/>
      </rPr>
      <t>Функције корпоративног управљања:</t>
    </r>
    <r>
      <rPr>
        <sz val="11"/>
        <rFont val="Times New Roman"/>
        <family val="1"/>
      </rPr>
      <t xml:space="preserve">
2.1) Предузеће има формално уређене процедуре који регулишу сукобе интереса и уређен процес којим се обезбеђује примена ових процедура;
2.2) У предузећу постоји лице/одељење које се стара о раду, седницама, писању аката, организацији рада надзорног одбора/скупштине.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</si>
  <si>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rFont val="Times New Roman"/>
        <family val="1"/>
      </rPr>
      <t xml:space="preserve">Програм за унапређење корпоративног управљања: </t>
    </r>
    <r>
      <rPr>
        <sz val="11"/>
        <rFont val="Times New Roman"/>
        <family val="1"/>
      </rPr>
      <t xml:space="preserve">
3.1) Предузеће је усвојило/спроводи програм за унапређење принципа и процедура корпоративног управљања.
3.2) Програм обухвата анализу снаге и слабости корпоративног управљања у предузећу, укључујући примену мера, предложене временске рокове и јасну поделу одговорности.
</t>
    </r>
  </si>
  <si>
    <r>
      <rPr>
        <b/>
        <sz val="11"/>
        <rFont val="Times New Roman"/>
        <family val="1"/>
      </rPr>
      <t xml:space="preserve">Обавештавање о питањима корпоративног управљања унутар предузећа и заинтересованих актера: </t>
    </r>
    <r>
      <rPr>
        <sz val="11"/>
        <rFont val="Times New Roman"/>
        <family val="1"/>
      </rPr>
      <t xml:space="preserve">
4.1) Предузеће обавештава интерне стране унутар предузећа и спољне заинтересоване стране о циљевима пословања,праксама и активностима које се односе на корпоративно управљање.
4.2) Предузеће има јасне  процедуре путем којих запослени могу писменим или усменим путем да изнесу оправдану сумњу и доказ ако су уочили било какву незаконитост у пословању. </t>
    </r>
  </si>
  <si>
    <r>
      <rPr>
        <b/>
        <sz val="11"/>
        <rFont val="Times New Roman"/>
        <family val="1"/>
      </rPr>
      <t xml:space="preserve">Рад НО/Скупштине: </t>
    </r>
    <r>
      <rPr>
        <sz val="11"/>
        <rFont val="Times New Roman"/>
        <family val="1"/>
      </rPr>
      <t xml:space="preserve">           
2.1) У предузећу постоји годишњи унапред дефинисани календар седница НО/Скупштине;  
2.2) Дневни ред састанака и одговарајући пратећи материјал достављају се члановима НО/Скупштине довољно унапред како би могли да доносе одлуке; 
2.3) Председник одбора је одговоран за ефикасност рада одбора и, кад је то потребно, у сарадњи с другим члановима одбора омогућава комуникацију са надлежним државним органом;</t>
    </r>
  </si>
  <si>
    <r>
      <rPr>
        <b/>
        <sz val="11"/>
        <rFont val="Times New Roman"/>
        <family val="1"/>
      </rPr>
      <t xml:space="preserve">Надлежности: </t>
    </r>
    <r>
      <rPr>
        <sz val="11"/>
        <rFont val="Times New Roman"/>
        <family val="1"/>
      </rPr>
      <t xml:space="preserve">
3.1) Сви чланови НО/Скупштине су активно укључени у сва важна питања, редовно информисани о значајним променама у пословању предузећа и спољном окружењу и поступају у најбољем интересу предузећа; 
3.2) НО/Скупштина одобрава, прати и контролише стратегију у оквиру циљева предузећа и индикатора учинка;                                                                                                                                                                    3.3) НО/Скупштина  идентификује кључне ризике и разрађује и надгледа делотворне политике и процедуре  управљања финансијским и оперативним ризицима, али и ризицима који су везани за питања људских права, рада и животне средине; учествује у доношењу плана пословања од почетка процедуре.</t>
    </r>
  </si>
  <si>
    <r>
      <rPr>
        <b/>
        <sz val="11"/>
        <rFont val="Times New Roman"/>
        <family val="1"/>
      </rPr>
      <t xml:space="preserve">Оцена рада и обука: </t>
    </r>
    <r>
      <rPr>
        <sz val="11"/>
        <rFont val="Times New Roman"/>
        <family val="1"/>
      </rPr>
      <t xml:space="preserve">
6.1) НО/Скупштина врши оцењивање свог укупног учинка. Резултати оцењивања су основа за конкретне предлоге за побољшање њиховог рада, као и за дефинисање области у којима би требало да добије даљу обуку; 
6.2) Уводна обука организује се за корпоративно управљање за нове чланове, док се текућа обука организује према потреби, укључујући обуку о управљању и развоју.  
</t>
    </r>
    <r>
      <rPr>
        <b/>
        <u/>
        <sz val="11"/>
        <rFont val="Times New Roman"/>
        <family val="1"/>
      </rPr>
      <t xml:space="preserve">
</t>
    </r>
  </si>
  <si>
    <r>
      <rPr>
        <b/>
        <sz val="11"/>
        <rFont val="Times New Roman"/>
        <family val="1"/>
      </rPr>
      <t xml:space="preserve">Организација: </t>
    </r>
    <r>
      <rPr>
        <sz val="11"/>
        <rFont val="Times New Roman"/>
        <family val="1"/>
      </rPr>
      <t xml:space="preserve">
2.1) Пословодство утврђује и усмерава укупну организациону структуру предузећа и њен развој;
2.2) Пословодство се стара да структура (и целине које чине ту структуру) буде адекватна, односно да не буде непотребно или непримерено сложена. </t>
    </r>
  </si>
  <si>
    <r>
      <rPr>
        <b/>
        <sz val="11"/>
        <rFont val="Times New Roman"/>
        <family val="1"/>
      </rPr>
      <t>Интерне контроле:</t>
    </r>
    <r>
      <rPr>
        <sz val="11"/>
        <rFont val="Times New Roman"/>
        <family val="1"/>
      </rPr>
      <t xml:space="preserve"> 
2.1) Предузеће има целовит систем интерних контрола;
2.2) Систем интерних контрола је конципиран у складу са међународно признатим оквирима (као што је COSO оквир и сл.); 
2.3) Предузеће има успостављен систем интерних контрола, који је делотворан у концептуалном и функционалном смислу, који обезбеђује да за сваки значајан ризик постоји контролна мера; 
2.4) Предузеће није имало никакве значајне проблеме или потешкоће у вези с интерним контролама или услед интерних контрола у последње три године.</t>
    </r>
  </si>
  <si>
    <r>
      <rPr>
        <b/>
        <sz val="11"/>
        <rFont val="Times New Roman"/>
        <family val="1"/>
      </rPr>
      <t>Састав и надлежности</t>
    </r>
    <r>
      <rPr>
        <sz val="11"/>
        <rFont val="Times New Roman"/>
        <family val="1"/>
      </rPr>
      <t>:
1.1) Структура и рад пословодства предузећа (директор и извршни директори/одбор директора) обезбеђује да се активности  предузећа спроводе у складу с пословном стратегијом;
1.2) Пословодство благовремено делегира задужења запосленима и одређује руководећу структуру задужену за промовисање одговорности и транспарентности рада.</t>
    </r>
  </si>
  <si>
    <r>
      <rPr>
        <b/>
        <sz val="11"/>
        <rFont val="Times New Roman"/>
        <family val="1"/>
      </rPr>
      <t xml:space="preserve">Професионалан избор финансијског директора: </t>
    </r>
    <r>
      <rPr>
        <sz val="11"/>
        <rFont val="Times New Roman"/>
        <family val="1"/>
      </rPr>
      <t xml:space="preserve">
4.1) Предузеће има јасну процедуру (у оквиру сектора људских ресурса) о успостављању комисије која именује/бира финансијског директора; 
4.2) Предузеће има јасну политику која обезбеђује да се у процесу избора финансијског директора
 оцењује интегритет, стратешко размишљање и знање из области финансија свих потенцијалних кандидата.
</t>
    </r>
    <r>
      <rPr>
        <b/>
        <u/>
        <sz val="11"/>
        <rFont val="Times New Roman"/>
        <family val="1"/>
      </rPr>
      <t xml:space="preserve">
</t>
    </r>
  </si>
  <si>
    <r>
      <rPr>
        <b/>
        <sz val="11"/>
        <rFont val="Times New Roman"/>
        <family val="1"/>
      </rPr>
      <t xml:space="preserve">Јавност у раду: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Times New Roman"/>
        <family val="1"/>
      </rPr>
      <t xml:space="preserve">1.1) предузеће објављује и редовно ажурира информације на својој интернет страници у складу са законом: 
1) радне биографије чланова надзорног одбора, директора и извршних директора;
2) организациону структуру;
3) годишњи, односно трогодишњи програм пословања, као и све његове измене и допуне, односно извод из тог програма ако јавно предузеће има конкуренцију на тржишту;
4) тромесечне извештаје о реализацији годишњег, односно трогодишњег програма пословања;
5) годишњи финансијски извештај са мишљењем овлашћеног ревизора;
6) друге информације од значаја за јавност (уколико их има, описати укратко у поље: коментари).
</t>
    </r>
  </si>
  <si>
    <r>
      <rPr>
        <b/>
        <sz val="11"/>
        <rFont val="Times New Roman"/>
        <family val="1"/>
      </rPr>
      <t xml:space="preserve">Структура система контроле и надзора: </t>
    </r>
    <r>
      <rPr>
        <sz val="11"/>
        <rFont val="Times New Roman"/>
        <family val="1"/>
      </rPr>
      <t xml:space="preserve">
1.1) НО/Скупштина обезбеђује правилно успоспостављање система контрола у предузећу; 
1.2) Предузеће има успостављен систем интерних контрола и функцију интерног ревизора који има довољан ауторитет, углед, независност, ресурсе и могућност приступа тј. директне комуникације са НО/Скупштином; 
1.3) Интерни ревизор се ангажује уз сагласност Комисије за ревизију (уколико постоји) и има директан приступ Комисији за ревизију. </t>
    </r>
  </si>
  <si>
    <r>
      <rPr>
        <b/>
        <sz val="11"/>
        <rFont val="Times New Roman"/>
        <family val="1"/>
      </rPr>
      <t xml:space="preserve">Оквир корпоративног управљања: </t>
    </r>
    <r>
      <rPr>
        <sz val="11"/>
        <rFont val="Times New Roman"/>
        <family val="1"/>
      </rPr>
      <t xml:space="preserve">
1.1) Оснивачким актом/ Статутом предузећа*  успостављене су одговарајуће структуре и процеси корпоративног управљања;
1.2) Предузеће има усвојен етички кодекс  (уколико има, у поље коментари написати ко га доноси и ко је задужен за примену истог); Етички кодекс дефинише скуп правила понашања која су прихватљива, односно неприхватљива; етички кодекс, посебно јасно забрањује поступања која могу довести предузеће у сферу недозвољених и незаконитих радњи;
1.3) Предузеће има усвојен  кодекс корпоративног управљања (уколико има, у поље коментари написати ко га доноси и ко је задужен за примену истих); </t>
    </r>
  </si>
  <si>
    <r>
      <rPr>
        <b/>
        <sz val="11"/>
        <rFont val="Times New Roman"/>
        <family val="1"/>
      </rPr>
      <t xml:space="preserve">Обавештавање заинтересованих страна:   </t>
    </r>
    <r>
      <rPr>
        <sz val="11"/>
        <rFont val="Times New Roman"/>
        <family val="1"/>
      </rPr>
      <t xml:space="preserve">                                                                                                                     2.1) Постоји процедура за одговоре на притужбе спољних заинтересованих страна, као што су локалне заједнице;
2.2) Постоји интезиван контакт са заинтересованим странама тј. носиоцима интереса (stakeholders), укључујући кредиторе (банке), купце (дужнике) и локалну заједницу.</t>
    </r>
  </si>
  <si>
    <r>
      <rPr>
        <b/>
        <sz val="11"/>
        <rFont val="Times New Roman"/>
        <family val="1"/>
      </rPr>
      <t>Обавештавање оснивача:</t>
    </r>
    <r>
      <rPr>
        <sz val="11"/>
        <rFont val="Times New Roman"/>
        <family val="1"/>
      </rPr>
      <t xml:space="preserve">
1.1) Оснивачу се редовно и у роковима достављају годишњи програми пословања и извештаји о степену реализације програма пословања;
1.2) Комуникација са оснивачем је редовна и обухвата и консултације као и давање инструкција;
1.3) Оснивач  се у разумном року обавештава о свим проблемима и новонасталим потешкоћама у раду предузећа.</t>
    </r>
  </si>
  <si>
    <r>
      <rPr>
        <b/>
        <sz val="11"/>
        <rFont val="Times New Roman"/>
        <family val="1"/>
      </rPr>
      <t>Састав:</t>
    </r>
    <r>
      <rPr>
        <sz val="11"/>
        <rFont val="Times New Roman"/>
        <family val="1"/>
      </rPr>
      <t xml:space="preserve">
1.1) Надзорни одбор (НО)/Скупштина друштва припрема и утврђује стратегију предузећа и надзире рад менаџмента тј. директора;  
1.2) У предузећу су уређене интерне писане процедуре за чланове НО/Скупштине којим је утврђена обавеза да након ступања на функцију познају основне и стратешке акте, структуру организације и корпоративног управљања, одговорности и обавезе предузећа;
1.3)  Лица у НО/Скупштини имају формално знање и искуство у области привредног сектора и корпоративног управљања;  
1.4) Лица у НО/Скупштини имају континуирану додатну едукацију из области корпоративног управљања.</t>
    </r>
  </si>
  <si>
    <r>
      <rPr>
        <b/>
        <sz val="11"/>
        <rFont val="Times New Roman"/>
        <family val="1"/>
      </rPr>
      <t xml:space="preserve">Комисија за ревизију НО**:       </t>
    </r>
    <r>
      <rPr>
        <sz val="11"/>
        <rFont val="Times New Roman"/>
        <family val="1"/>
      </rPr>
      <t xml:space="preserve">                                 
4.1) НО има Комисију за ревизију која је састављена је у складу са законом, а чланови комисије имају знања у области финансија и независни члан НО је председник Комисије;
4.2) Комисија за ревизију има пословник или одговарајући акт који јасно дефинише њене надлежности, делокруг рада и радне процедуре.  </t>
    </r>
  </si>
  <si>
    <r>
      <rPr>
        <b/>
        <sz val="11"/>
        <rFont val="Times New Roman"/>
        <family val="1"/>
      </rPr>
      <t xml:space="preserve">Информатор о раду: </t>
    </r>
    <r>
      <rPr>
        <sz val="11"/>
        <rFont val="Times New Roman"/>
        <family val="1"/>
      </rPr>
      <t xml:space="preserve">
3.1) предузеће има информатор о раду који се редовно ажурира (уколико се објављује, уписати у колону: коментари).</t>
    </r>
  </si>
  <si>
    <r>
      <rPr>
        <b/>
        <sz val="11"/>
        <rFont val="Times New Roman"/>
        <family val="1"/>
      </rPr>
      <t xml:space="preserve">Усклађеност пословања: </t>
    </r>
    <r>
      <rPr>
        <sz val="11"/>
        <rFont val="Times New Roman"/>
        <family val="1"/>
      </rPr>
      <t xml:space="preserve">
4.1) Предузеће има одговарајућу функцију која се стара за етику и усклађеност са прописима (Compliance), прати регулаторни оквир и процењује ризике неусклађености пословања;
4.2) Предузеће је извршило усклађеност са прописима и дефинисало ризике, имајући у виду ризик од правних или регулаторних санкција, материјалног и финансијског губитка или губитка репутације и штету коју предузеће може да има у случају непоштовања прописа;
4.3) НО/Скупштина надгледа управљање ризицима, одобрава етички кодекс и план интегритета, укључујући и акт који установљава функцију задужену за етику и усклађеност; 
4.4) Функција која се стара за етику и усклађеност са прописима подноси извештај о новим прописима, роковима, као и ефектима који они могу имати на пословање друштва.</t>
    </r>
  </si>
  <si>
    <r>
      <rPr>
        <b/>
        <sz val="11"/>
        <rFont val="Times New Roman"/>
        <family val="1"/>
      </rPr>
      <t xml:space="preserve">Управљање ризиком: </t>
    </r>
    <r>
      <rPr>
        <sz val="11"/>
        <rFont val="Times New Roman"/>
        <family val="1"/>
      </rPr>
      <t xml:space="preserve">
3.1) Предузеће има успостављену функцију за управљање ризицима која обухвата идентификацију, мерење, контролу, ублажавање и извештавање о изложености свим ризицима; 
3.2) Постоји интерни акт о дефинисању мапе кључних ризика пословања предузећа и регистра ризика; 
3.3) Предузеће управља ризицима у вези са заштитом животне средине и пословним ризицима - тј. могућности наступања одређених последица у вези са физичким, природним, или културним окружењем или у вези са активностима предузећа које се рефлектују на окружење и запослене.</t>
    </r>
  </si>
  <si>
    <r>
      <rPr>
        <b/>
        <sz val="11"/>
        <rFont val="Times New Roman"/>
        <family val="1"/>
      </rPr>
      <t xml:space="preserve">Однос са НО/Скупштином и Оснивачем: </t>
    </r>
    <r>
      <rPr>
        <sz val="11"/>
        <rFont val="Times New Roman"/>
        <family val="1"/>
      </rPr>
      <t xml:space="preserve">
3.1) Комуникација пословодства са  НО/Скупштином се обавља на професионалан и конструктиван начин; 
3.2) Пословодство даје НО/Скупштини информације потребне за рад;
3.3) Пословодство обезбеђује неопходне информације Оснивачу како би они били адекватно информисани о предузећу, његовим стратешким циљевима и плановима.</t>
    </r>
    <r>
      <rPr>
        <b/>
        <sz val="11"/>
        <rFont val="Times New Roman"/>
        <family val="1"/>
      </rPr>
      <t xml:space="preserve">
</t>
    </r>
  </si>
  <si>
    <r>
      <rPr>
        <b/>
        <sz val="11"/>
        <rFont val="Times New Roman"/>
        <family val="1"/>
      </rPr>
      <t>Управљање накнадама/зарадама:</t>
    </r>
    <r>
      <rPr>
        <sz val="11"/>
        <rFont val="Times New Roman"/>
        <family val="1"/>
      </rPr>
      <t xml:space="preserve">
5.1) НО/Скупштина управља процесом утврђивања висине накнада; 
5.2) Надзорни одбор је надлежан за примену система тј. плана зарада у целом предузећу, активно надгледа концепт и делотворност система зарада, прати и контролише његову примену.</t>
    </r>
  </si>
  <si>
    <r>
      <rPr>
        <b/>
        <sz val="11"/>
        <rFont val="Times New Roman"/>
        <family val="1"/>
      </rPr>
      <t xml:space="preserve">Комерцијални и друштвени циљеви предузећа:  </t>
    </r>
    <r>
      <rPr>
        <sz val="11"/>
        <rFont val="Times New Roman"/>
        <family val="1"/>
      </rPr>
      <t xml:space="preserve">
1.1) Циљ предузећа је јасно идентификован као 1) друштвени (нпр.  обављање делатности од општег интереса) 2) комерцијални (уколико постоје) или 3) мешовити (комерцијално-друштвени). Ови циљеви су доступни и јавни;                                                                                                
1.2) Постоје јасни и разумљиви процеси у вези са дефинисањем комерцијалних циљева, укључујући анализу сектора у коме предузеће послује и друге економске анализе општег карактера. </t>
    </r>
  </si>
  <si>
    <r>
      <rPr>
        <b/>
        <sz val="11"/>
        <rFont val="Times New Roman"/>
        <family val="1"/>
      </rPr>
      <t>Процедуре:</t>
    </r>
    <r>
      <rPr>
        <sz val="11"/>
        <rFont val="Times New Roman"/>
        <family val="1"/>
      </rPr>
      <t xml:space="preserve">
2.1)  Предузеће има јасно идентификоване процедуре за финансирање својих комерцијалних и друштвених циљева. Комерцијални циљеви се финансирају из средстава, односно капитала предузећа;
2.2) Предузеће у финансијским извештајима на адекватан начин вреднује и информише о трошковима друштвених активности тј. циљева. Трошкови испуњавања друштвених циљева предузећа вреднују се на основу међународно прихваћених књиговодствених, финансијских и економских техника и одвојено се приказују у финансијским извештајима.
</t>
    </r>
  </si>
  <si>
    <r>
      <rPr>
        <b/>
        <sz val="11"/>
        <rFont val="Times New Roman"/>
        <family val="1"/>
      </rPr>
      <t>Финансирање:</t>
    </r>
    <r>
      <rPr>
        <sz val="11"/>
        <rFont val="Times New Roman"/>
        <family val="1"/>
      </rPr>
      <t xml:space="preserve">
3.1) У финансијским извештајима предузећа одвојено се извештава о ефектима који се остварују кроз давања Оснивача као што је финансирање тј. субвенционисање, давање обезбеђења (укључујући гаранције, јемства, авале) за комерцијалне активности предузећа. 
3.2) Предузећа се суочавају с условима који владају на тржишту када је реч о приступу финансирању дуга и капитала. Односи  предузећа са финансијским институцијама, као и са нефинансијским државним предузећима, засновани су на чисто комерцијалним односима, а предузећа не добијају никакву индиректну финансијску подршку или предност у односу на приватна предузећа, као што је на пример преференцијално финансирање, одложено плаћање пореза или преференцијални трговински кредити од других државних предузећа.
</t>
    </r>
    <r>
      <rPr>
        <b/>
        <u/>
        <sz val="11"/>
        <rFont val="Times New Roman"/>
        <family val="1"/>
      </rPr>
      <t xml:space="preserve">
</t>
    </r>
  </si>
  <si>
    <r>
      <rPr>
        <b/>
        <sz val="11"/>
        <rFont val="Times New Roman"/>
        <family val="1"/>
      </rPr>
      <t xml:space="preserve">Екстерна ревизија:  </t>
    </r>
    <r>
      <rPr>
        <sz val="11"/>
        <rFont val="Times New Roman"/>
        <family val="1"/>
      </rPr>
      <t xml:space="preserve">
6.1) Предузеће има независног екстерног ревизора који има одговарајући углед у својој области; 
6.2) Годишњи финансијски извештаји предузећа подлежу екстерној ревизији заснованој на стандардима високог квалитета, што даје разумно уверавање да финансијски извештаји у свим материјалним аспектима тачно и искрено приказују финансијску позицију предузећа и резултате његовог пословања и повезаних токова новца; 
6.3) Комисија за ревизију обезбеђује независност екстерног ревизора. Комисија за ревизију редовно извештава НО и оснивача о предузетим мерама у циљу обезбеђивања независности ревизора;  Комисија за ревизију разматра нацрт ревизорског извештаја с ревизорима и након усаглашавања извештаја, комисија представља извештај НО и Оснивачу предузећа; 
6.4) Уколико се у извештају екстерног ревизора искажу недостаци у финансијским извештајима предузећа, систему интерних контрола или у системима за управљање ризиком, Комисија за ревизију, НО и пословодство разматрају мере унапређења и отклањања недостатака.</t>
    </r>
  </si>
  <si>
    <t>Е. Права оснивача и заинтересованих страна</t>
  </si>
  <si>
    <t>*У овом упитнику појам: "предузеће" се односи на све привредне субјекте на које се примењују Смернице за израду годишњег програма пословања за 2024. годину, односно трогодишњег програма пословања за период 2024 - 2026. године јавних предузећа и других облика организовања који обављају делатност од општег интереса.</t>
  </si>
  <si>
    <t>* Овај одељак се односи на рад Надзорног одбора јавног предузећа и Скупштине друштва капитала, односно Надзорног одбора друштва капитала у дводомном систему управљања.
**Питање се односи на Комисију за ревизију НО јавних предузећа и друштава капитала сходно Закону о привредним друштвима.</t>
  </si>
  <si>
    <r>
      <rPr>
        <b/>
        <sz val="11"/>
        <rFont val="Times New Roman"/>
        <family val="1"/>
      </rPr>
      <t xml:space="preserve">Транспаретност за остале заинтересоване стране: </t>
    </r>
    <r>
      <rPr>
        <sz val="11"/>
        <rFont val="Times New Roman"/>
        <family val="1"/>
      </rPr>
      <t xml:space="preserve"> 
2.1) Садржај на интернет страници предузећа је разумљив и до информација се може једноставно приступити;
2.2) Предузеће обелодањује информације о финансијским и оперативним ризицима, а када је то релевантно и информације које су од материјалног значаја за предузеће.
</t>
    </r>
  </si>
  <si>
    <r>
      <rPr>
        <b/>
        <sz val="11"/>
        <rFont val="Times New Roman"/>
        <family val="1"/>
      </rPr>
      <t>Интерна ревизија:</t>
    </r>
    <r>
      <rPr>
        <sz val="11"/>
        <rFont val="Times New Roman"/>
        <family val="1"/>
      </rPr>
      <t xml:space="preserve"> 
5.1) Предузеће има успостављену функцију интерне ревизије у складу са стандардима професије и захтевима индустрије; 
5.2) Функција интерне ревизије пружа уверавања путем проверавања, давања мишљења и препорука за унапређење система интерних контрола; врши процену ризика и даје мишљење о системима за управљање ризиком. Интерна ревизија располаже са довољно ресурса и буџета и има објективне и компетентне запослене;
5.3) НО/Скупштина и пословодство унапређује способности функције интерне ревизије да идентификује проблеме везане за управљање предузећем, управљање ризиком и интерну контролу.</t>
    </r>
  </si>
  <si>
    <t>Јавно комунално предузеће Комуналпројект Бачка Паланка</t>
  </si>
  <si>
    <t>Коментари:                                                    Анализа постоји али мере нису предвиђене</t>
  </si>
  <si>
    <t>Коментари:                                                   У предузећу не постоји годишњи унапред дефинисан календар седница НО.Седнице НО се одржавају у складу са потребама пословања и динамиком превиђене законом</t>
  </si>
  <si>
    <r>
      <rPr>
        <sz val="11"/>
        <rFont val="Times New Roman"/>
        <family val="1"/>
      </rPr>
      <t xml:space="preserve">Коментари:                                   Неопходно је донети одлуку о формирању комисије за ревизију Надзорног одбора
</t>
    </r>
    <r>
      <rPr>
        <sz val="12"/>
        <rFont val="Times New Roman"/>
        <family val="1"/>
      </rPr>
      <t xml:space="preserve">
</t>
    </r>
  </si>
  <si>
    <r>
      <rPr>
        <sz val="11"/>
        <rFont val="Times New Roman"/>
        <family val="1"/>
      </rPr>
      <t xml:space="preserve">Коментари: Функцију интерне ревизије врше руководиоци јединица и шефови служби јер су компететни у планирању и набавци у предузећу док се не формира одговарајућа комисија за ревизију од стране НО.
</t>
    </r>
    <r>
      <rPr>
        <sz val="12"/>
        <rFont val="Times New Roman"/>
        <family val="1"/>
      </rPr>
      <t xml:space="preserve">
</t>
    </r>
  </si>
  <si>
    <r>
      <rPr>
        <sz val="11"/>
        <rFont val="Times New Roman"/>
        <family val="1"/>
      </rPr>
      <t xml:space="preserve">Коментари:                                                         До краја 2024.године ће руководиоци и шефови служби запослени у ЈКП Комуналпројекту похађати обвезну обуку Етика и интегритет у складу са Законом о спречавању корупције.
</t>
    </r>
    <r>
      <rPr>
        <sz val="12"/>
        <rFont val="Times New Roman"/>
        <family val="1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</si>
</sst>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  <charset val="238"/>
    </font>
    <font>
      <sz val="8"/>
      <name val="Arial"/>
      <family val="2"/>
      <charset val="204"/>
    </font>
    <font>
      <sz val="10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8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0"/>
      <color theme="0" tint="-0.14999847407452621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i/>
      <sz val="12"/>
      <name val="Times New Roman"/>
      <family val="1"/>
    </font>
    <font>
      <b/>
      <sz val="10"/>
      <color theme="0" tint="-0.14999847407452621"/>
      <name val="Times New Roman"/>
      <family val="1"/>
    </font>
    <font>
      <i/>
      <sz val="9"/>
      <name val="Times New Roman"/>
      <family val="1"/>
    </font>
    <font>
      <sz val="26"/>
      <name val="Times New Roman"/>
      <family val="1"/>
    </font>
    <font>
      <sz val="24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FF5050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58">
    <xf numFmtId="0" fontId="0" fillId="0" borderId="0" xfId="0"/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top"/>
    </xf>
    <xf numFmtId="3" fontId="5" fillId="2" borderId="2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textRotation="90"/>
    </xf>
    <xf numFmtId="0" fontId="7" fillId="0" borderId="0" xfId="0" applyFont="1" applyAlignment="1">
      <alignment textRotation="90" wrapText="1"/>
    </xf>
    <xf numFmtId="0" fontId="5" fillId="0" borderId="0" xfId="0" applyFont="1"/>
    <xf numFmtId="0" fontId="4" fillId="2" borderId="0" xfId="0" applyFont="1" applyFill="1"/>
    <xf numFmtId="0" fontId="4" fillId="2" borderId="18" xfId="0" applyFont="1" applyFill="1" applyBorder="1" applyAlignment="1">
      <alignment horizontal="center" vertical="top"/>
    </xf>
    <xf numFmtId="49" fontId="4" fillId="2" borderId="0" xfId="0" applyNumberFormat="1" applyFont="1" applyFill="1" applyAlignment="1">
      <alignment horizontal="center" vertical="center" wrapText="1"/>
    </xf>
    <xf numFmtId="9" fontId="8" fillId="2" borderId="3" xfId="0" applyNumberFormat="1" applyFont="1" applyFill="1" applyBorder="1" applyAlignment="1">
      <alignment horizontal="center" vertical="center" wrapText="1"/>
    </xf>
    <xf numFmtId="16" fontId="9" fillId="2" borderId="12" xfId="0" applyNumberFormat="1" applyFont="1" applyFill="1" applyBorder="1" applyAlignment="1">
      <alignment horizontal="center" vertical="top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justify" vertical="top" wrapText="1"/>
    </xf>
    <xf numFmtId="49" fontId="5" fillId="2" borderId="0" xfId="0" applyNumberFormat="1" applyFont="1" applyFill="1" applyAlignment="1">
      <alignment horizontal="left" vertical="top" wrapText="1"/>
    </xf>
    <xf numFmtId="49" fontId="5" fillId="2" borderId="0" xfId="0" applyNumberFormat="1" applyFont="1" applyFill="1" applyAlignment="1">
      <alignment horizontal="justify" vertical="top" wrapText="1"/>
    </xf>
    <xf numFmtId="49" fontId="5" fillId="2" borderId="12" xfId="0" applyNumberFormat="1" applyFont="1" applyFill="1" applyBorder="1" applyAlignment="1">
      <alignment horizontal="center" vertical="top"/>
    </xf>
    <xf numFmtId="16" fontId="5" fillId="2" borderId="12" xfId="0" applyNumberFormat="1" applyFont="1" applyFill="1" applyBorder="1" applyAlignment="1">
      <alignment horizontal="center" vertical="top"/>
    </xf>
    <xf numFmtId="0" fontId="5" fillId="2" borderId="12" xfId="0" applyFont="1" applyFill="1" applyBorder="1" applyAlignment="1">
      <alignment horizontal="center" vertical="top"/>
    </xf>
    <xf numFmtId="0" fontId="5" fillId="2" borderId="18" xfId="0" applyFont="1" applyFill="1" applyBorder="1" applyAlignment="1">
      <alignment horizontal="center" vertical="top"/>
    </xf>
    <xf numFmtId="0" fontId="5" fillId="2" borderId="12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right" vertical="center"/>
    </xf>
    <xf numFmtId="3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right"/>
    </xf>
    <xf numFmtId="0" fontId="7" fillId="3" borderId="0" xfId="0" applyFont="1" applyFill="1"/>
    <xf numFmtId="10" fontId="7" fillId="3" borderId="0" xfId="0" applyNumberFormat="1" applyFont="1" applyFill="1" applyAlignment="1">
      <alignment wrapText="1"/>
    </xf>
    <xf numFmtId="0" fontId="13" fillId="3" borderId="0" xfId="0" applyFont="1" applyFill="1"/>
    <xf numFmtId="0" fontId="9" fillId="2" borderId="0" xfId="0" applyFont="1" applyFill="1"/>
    <xf numFmtId="0" fontId="12" fillId="2" borderId="0" xfId="0" applyFont="1" applyFill="1"/>
    <xf numFmtId="14" fontId="4" fillId="2" borderId="0" xfId="0" applyNumberFormat="1" applyFont="1" applyFill="1" applyAlignment="1">
      <alignment vertical="center"/>
    </xf>
    <xf numFmtId="0" fontId="7" fillId="2" borderId="0" xfId="0" applyFont="1" applyFill="1"/>
    <xf numFmtId="49" fontId="7" fillId="2" borderId="0" xfId="0" applyNumberFormat="1" applyFont="1" applyFill="1"/>
    <xf numFmtId="49" fontId="4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left" vertical="top"/>
    </xf>
    <xf numFmtId="3" fontId="7" fillId="2" borderId="0" xfId="0" applyNumberFormat="1" applyFont="1" applyFill="1" applyAlignment="1">
      <alignment horizontal="center" vertical="center" wrapText="1"/>
    </xf>
    <xf numFmtId="9" fontId="4" fillId="2" borderId="0" xfId="0" applyNumberFormat="1" applyFont="1" applyFill="1"/>
    <xf numFmtId="0" fontId="4" fillId="3" borderId="0" xfId="0" applyFont="1" applyFill="1"/>
    <xf numFmtId="0" fontId="12" fillId="2" borderId="0" xfId="0" applyFont="1" applyFill="1" applyAlignment="1">
      <alignment horizontal="left" vertical="top"/>
    </xf>
    <xf numFmtId="9" fontId="4" fillId="2" borderId="0" xfId="1" applyFont="1" applyFill="1" applyBorder="1" applyAlignment="1" applyProtection="1">
      <alignment horizontal="right" vertical="center" wrapText="1"/>
    </xf>
    <xf numFmtId="49" fontId="12" fillId="2" borderId="0" xfId="0" applyNumberFormat="1" applyFont="1" applyFill="1" applyAlignment="1">
      <alignment horizontal="center" vertical="center" wrapText="1"/>
    </xf>
    <xf numFmtId="49" fontId="4" fillId="3" borderId="0" xfId="0" applyNumberFormat="1" applyFont="1" applyFill="1" applyAlignment="1">
      <alignment horizontal="center" vertical="center" wrapText="1"/>
    </xf>
    <xf numFmtId="3" fontId="12" fillId="2" borderId="0" xfId="0" applyNumberFormat="1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9" fontId="4" fillId="2" borderId="0" xfId="0" applyNumberFormat="1" applyFont="1" applyFill="1" applyAlignment="1">
      <alignment horizontal="center" vertical="center" wrapText="1"/>
    </xf>
    <xf numFmtId="9" fontId="12" fillId="2" borderId="0" xfId="0" applyNumberFormat="1" applyFont="1" applyFill="1"/>
    <xf numFmtId="49" fontId="12" fillId="2" borderId="16" xfId="0" applyNumberFormat="1" applyFont="1" applyFill="1" applyBorder="1" applyAlignment="1">
      <alignment horizontal="left" vertical="center" wrapText="1"/>
    </xf>
    <xf numFmtId="49" fontId="12" fillId="2" borderId="17" xfId="0" applyNumberFormat="1" applyFont="1" applyFill="1" applyBorder="1" applyAlignment="1">
      <alignment horizontal="left" vertical="center" wrapText="1"/>
    </xf>
    <xf numFmtId="0" fontId="12" fillId="2" borderId="17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9" fontId="4" fillId="2" borderId="17" xfId="0" applyNumberFormat="1" applyFont="1" applyFill="1" applyBorder="1" applyAlignment="1">
      <alignment horizontal="center" vertical="center" wrapText="1"/>
    </xf>
    <xf numFmtId="9" fontId="12" fillId="2" borderId="17" xfId="0" applyNumberFormat="1" applyFont="1" applyFill="1" applyBorder="1"/>
    <xf numFmtId="0" fontId="4" fillId="2" borderId="17" xfId="0" applyFont="1" applyFill="1" applyBorder="1"/>
    <xf numFmtId="0" fontId="4" fillId="2" borderId="8" xfId="0" applyFont="1" applyFill="1" applyBorder="1"/>
    <xf numFmtId="0" fontId="4" fillId="2" borderId="0" xfId="0" applyFont="1" applyFill="1" applyAlignment="1">
      <alignment horizontal="left" vertical="top" wrapText="1"/>
    </xf>
    <xf numFmtId="3" fontId="4" fillId="2" borderId="2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11" xfId="0" applyFont="1" applyFill="1" applyBorder="1" applyAlignment="1" applyProtection="1">
      <alignment horizontal="left" vertical="top" wrapText="1"/>
      <protection locked="0"/>
    </xf>
    <xf numFmtId="2" fontId="4" fillId="3" borderId="0" xfId="0" applyNumberFormat="1" applyFont="1" applyFill="1"/>
    <xf numFmtId="9" fontId="4" fillId="3" borderId="0" xfId="1" applyFont="1" applyFill="1" applyProtection="1"/>
    <xf numFmtId="9" fontId="4" fillId="2" borderId="0" xfId="1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>
      <alignment horizontal="left" vertical="center" wrapText="1"/>
    </xf>
    <xf numFmtId="9" fontId="4" fillId="3" borderId="0" xfId="1" applyFont="1" applyFill="1" applyBorder="1" applyAlignment="1" applyProtection="1">
      <alignment horizontal="right"/>
    </xf>
    <xf numFmtId="3" fontId="4" fillId="2" borderId="6" xfId="0" applyNumberFormat="1" applyFont="1" applyFill="1" applyBorder="1" applyAlignment="1">
      <alignment horizontal="center" vertical="center" wrapText="1"/>
    </xf>
    <xf numFmtId="9" fontId="4" fillId="2" borderId="6" xfId="1" applyFont="1" applyFill="1" applyBorder="1" applyAlignment="1" applyProtection="1">
      <alignment horizontal="center" vertical="center"/>
    </xf>
    <xf numFmtId="2" fontId="4" fillId="2" borderId="0" xfId="0" applyNumberFormat="1" applyFont="1" applyFill="1"/>
    <xf numFmtId="9" fontId="4" fillId="2" borderId="0" xfId="1" applyFont="1" applyFill="1" applyProtection="1"/>
    <xf numFmtId="0" fontId="4" fillId="2" borderId="18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left" vertical="top" wrapText="1"/>
    </xf>
    <xf numFmtId="3" fontId="4" fillId="2" borderId="13" xfId="0" applyNumberFormat="1" applyFont="1" applyFill="1" applyBorder="1" applyAlignment="1">
      <alignment horizontal="center" vertical="center" wrapText="1"/>
    </xf>
    <xf numFmtId="9" fontId="4" fillId="2" borderId="0" xfId="1" applyFont="1" applyFill="1" applyBorder="1" applyAlignment="1" applyProtection="1">
      <alignment horizontal="righ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3" fontId="4" fillId="2" borderId="7" xfId="0" applyNumberFormat="1" applyFont="1" applyFill="1" applyBorder="1" applyAlignment="1">
      <alignment horizontal="center" vertical="center" wrapText="1"/>
    </xf>
    <xf numFmtId="3" fontId="4" fillId="2" borderId="15" xfId="0" applyNumberFormat="1" applyFont="1" applyFill="1" applyBorder="1" applyAlignment="1">
      <alignment horizontal="center" vertical="center" wrapText="1"/>
    </xf>
    <xf numFmtId="9" fontId="4" fillId="3" borderId="0" xfId="1" applyFont="1" applyFill="1" applyBorder="1" applyAlignment="1" applyProtection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9" fontId="4" fillId="3" borderId="0" xfId="0" applyNumberFormat="1" applyFont="1" applyFill="1"/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left" vertical="center" wrapText="1"/>
    </xf>
    <xf numFmtId="9" fontId="8" fillId="2" borderId="9" xfId="0" applyNumberFormat="1" applyFont="1" applyFill="1" applyBorder="1" applyAlignment="1">
      <alignment horizontal="center" vertical="center" wrapText="1"/>
    </xf>
    <xf numFmtId="0" fontId="4" fillId="2" borderId="16" xfId="0" applyFont="1" applyFill="1" applyBorder="1"/>
    <xf numFmtId="0" fontId="4" fillId="2" borderId="17" xfId="0" applyFont="1" applyFill="1" applyBorder="1" applyAlignment="1">
      <alignment horizontal="left" vertical="top"/>
    </xf>
    <xf numFmtId="3" fontId="4" fillId="2" borderId="17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/>
    </xf>
    <xf numFmtId="10" fontId="4" fillId="2" borderId="0" xfId="0" applyNumberFormat="1" applyFont="1" applyFill="1" applyAlignment="1">
      <alignment vertical="center"/>
    </xf>
    <xf numFmtId="0" fontId="7" fillId="2" borderId="13" xfId="0" applyFont="1" applyFill="1" applyBorder="1" applyAlignment="1">
      <alignment horizontal="left" vertical="top" wrapText="1"/>
    </xf>
    <xf numFmtId="10" fontId="4" fillId="2" borderId="13" xfId="0" applyNumberFormat="1" applyFont="1" applyFill="1" applyBorder="1" applyAlignment="1">
      <alignment vertical="center"/>
    </xf>
    <xf numFmtId="3" fontId="4" fillId="2" borderId="18" xfId="0" applyNumberFormat="1" applyFont="1" applyFill="1" applyBorder="1" applyAlignment="1">
      <alignment horizontal="center" vertical="center" wrapText="1"/>
    </xf>
    <xf numFmtId="10" fontId="4" fillId="2" borderId="0" xfId="0" applyNumberFormat="1" applyFont="1" applyFill="1" applyAlignment="1">
      <alignment horizontal="center" vertical="center"/>
    </xf>
    <xf numFmtId="10" fontId="4" fillId="2" borderId="0" xfId="0" applyNumberFormat="1" applyFont="1" applyFill="1"/>
    <xf numFmtId="0" fontId="5" fillId="2" borderId="0" xfId="0" applyFont="1" applyFill="1"/>
    <xf numFmtId="3" fontId="5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5" fillId="2" borderId="11" xfId="0" applyFont="1" applyFill="1" applyBorder="1" applyAlignment="1" applyProtection="1">
      <alignment horizontal="left" vertical="top" wrapText="1"/>
      <protection locked="0"/>
    </xf>
    <xf numFmtId="2" fontId="5" fillId="3" borderId="0" xfId="0" applyNumberFormat="1" applyFont="1" applyFill="1"/>
    <xf numFmtId="9" fontId="5" fillId="3" borderId="0" xfId="1" applyFont="1" applyFill="1" applyProtection="1"/>
    <xf numFmtId="0" fontId="5" fillId="3" borderId="0" xfId="0" applyFont="1" applyFill="1"/>
    <xf numFmtId="0" fontId="5" fillId="2" borderId="13" xfId="0" applyFont="1" applyFill="1" applyBorder="1" applyAlignment="1">
      <alignment horizontal="left" vertical="top" wrapText="1"/>
    </xf>
    <xf numFmtId="3" fontId="5" fillId="2" borderId="13" xfId="0" applyNumberFormat="1" applyFont="1" applyFill="1" applyBorder="1" applyAlignment="1">
      <alignment horizontal="center" vertical="center" wrapText="1"/>
    </xf>
    <xf numFmtId="10" fontId="5" fillId="2" borderId="13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9" fontId="5" fillId="3" borderId="0" xfId="1" applyFont="1" applyFill="1" applyBorder="1" applyAlignment="1" applyProtection="1">
      <alignment horizontal="right"/>
    </xf>
    <xf numFmtId="0" fontId="5" fillId="2" borderId="0" xfId="0" applyFont="1" applyFill="1" applyAlignment="1">
      <alignment vertical="top"/>
    </xf>
    <xf numFmtId="3" fontId="5" fillId="2" borderId="18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top"/>
    </xf>
    <xf numFmtId="0" fontId="4" fillId="2" borderId="0" xfId="0" applyFont="1" applyFill="1" applyAlignment="1">
      <alignment horizontal="center" vertical="top"/>
    </xf>
    <xf numFmtId="0" fontId="4" fillId="2" borderId="16" xfId="0" applyFont="1" applyFill="1" applyBorder="1" applyAlignment="1">
      <alignment vertical="top"/>
    </xf>
    <xf numFmtId="10" fontId="4" fillId="2" borderId="13" xfId="0" applyNumberFormat="1" applyFont="1" applyFill="1" applyBorder="1" applyAlignment="1">
      <alignment horizontal="center" vertical="center"/>
    </xf>
    <xf numFmtId="9" fontId="4" fillId="2" borderId="13" xfId="1" applyFont="1" applyFill="1" applyBorder="1" applyAlignment="1" applyProtection="1">
      <alignment horizontal="center" vertical="center"/>
    </xf>
    <xf numFmtId="0" fontId="7" fillId="3" borderId="0" xfId="0" applyFont="1" applyFill="1" applyAlignment="1">
      <alignment horizontal="left" vertical="top"/>
    </xf>
    <xf numFmtId="3" fontId="7" fillId="3" borderId="0" xfId="0" applyNumberFormat="1" applyFont="1" applyFill="1" applyAlignment="1">
      <alignment horizontal="center" vertical="center" wrapText="1"/>
    </xf>
    <xf numFmtId="10" fontId="13" fillId="3" borderId="0" xfId="0" applyNumberFormat="1" applyFont="1" applyFill="1" applyAlignment="1">
      <alignment wrapText="1"/>
    </xf>
    <xf numFmtId="9" fontId="7" fillId="2" borderId="0" xfId="0" applyNumberFormat="1" applyFont="1" applyFill="1"/>
    <xf numFmtId="9" fontId="13" fillId="3" borderId="0" xfId="0" applyNumberFormat="1" applyFont="1" applyFill="1"/>
    <xf numFmtId="0" fontId="17" fillId="3" borderId="0" xfId="0" applyFont="1" applyFill="1" applyAlignment="1">
      <alignment horizontal="left" vertical="top"/>
    </xf>
    <xf numFmtId="0" fontId="13" fillId="3" borderId="0" xfId="0" applyFont="1" applyFill="1" applyAlignment="1">
      <alignment horizontal="left" vertical="top" wrapText="1"/>
    </xf>
    <xf numFmtId="9" fontId="13" fillId="3" borderId="0" xfId="1" applyFont="1" applyFill="1" applyBorder="1" applyAlignment="1" applyProtection="1">
      <alignment horizontal="center" vertical="center" wrapText="1"/>
    </xf>
    <xf numFmtId="9" fontId="13" fillId="3" borderId="0" xfId="0" applyNumberFormat="1" applyFont="1" applyFill="1" applyAlignment="1">
      <alignment horizontal="center" vertical="center" wrapText="1"/>
    </xf>
    <xf numFmtId="0" fontId="13" fillId="3" borderId="0" xfId="2" applyFont="1" applyFill="1" applyBorder="1" applyAlignment="1" applyProtection="1">
      <alignment vertical="center" wrapText="1"/>
    </xf>
    <xf numFmtId="0" fontId="13" fillId="3" borderId="0" xfId="0" applyFont="1" applyFill="1" applyAlignment="1">
      <alignment wrapText="1"/>
    </xf>
    <xf numFmtId="10" fontId="13" fillId="3" borderId="0" xfId="0" applyNumberFormat="1" applyFont="1" applyFill="1" applyAlignment="1">
      <alignment horizontal="center" vertical="center" wrapText="1"/>
    </xf>
    <xf numFmtId="0" fontId="18" fillId="2" borderId="13" xfId="0" applyFont="1" applyFill="1" applyBorder="1" applyAlignment="1">
      <alignment horizontal="justify" wrapText="1"/>
    </xf>
    <xf numFmtId="0" fontId="12" fillId="2" borderId="0" xfId="0" applyFont="1" applyFill="1" applyAlignment="1">
      <alignment horizontal="left" vertical="center" wrapText="1"/>
    </xf>
    <xf numFmtId="3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19" fillId="2" borderId="2" xfId="0" applyNumberFormat="1" applyFont="1" applyFill="1" applyBorder="1" applyAlignment="1" applyProtection="1">
      <alignment horizontal="center" vertical="center" wrapText="1"/>
      <protection locked="0"/>
    </xf>
    <xf numFmtId="9" fontId="4" fillId="2" borderId="2" xfId="1" applyFont="1" applyFill="1" applyBorder="1" applyAlignment="1" applyProtection="1">
      <alignment horizontal="center" vertical="center"/>
    </xf>
    <xf numFmtId="3" fontId="20" fillId="2" borderId="2" xfId="0" applyNumberFormat="1" applyFont="1" applyFill="1" applyBorder="1" applyAlignment="1" applyProtection="1">
      <alignment horizontal="center" vertical="center" wrapText="1"/>
      <protection locked="0"/>
    </xf>
    <xf numFmtId="9" fontId="4" fillId="5" borderId="2" xfId="1" applyFont="1" applyFill="1" applyBorder="1" applyAlignment="1" applyProtection="1">
      <alignment horizontal="center" vertical="center"/>
    </xf>
    <xf numFmtId="3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3" fontId="20" fillId="2" borderId="6" xfId="0" applyNumberFormat="1" applyFont="1" applyFill="1" applyBorder="1" applyAlignment="1" applyProtection="1">
      <alignment horizontal="center" vertical="center" wrapText="1"/>
      <protection locked="0"/>
    </xf>
    <xf numFmtId="9" fontId="4" fillId="2" borderId="14" xfId="1" applyFont="1" applyFill="1" applyBorder="1" applyAlignment="1" applyProtection="1">
      <alignment horizontal="center" vertical="center"/>
    </xf>
    <xf numFmtId="9" fontId="4" fillId="6" borderId="2" xfId="1" applyFont="1" applyFill="1" applyBorder="1" applyAlignment="1" applyProtection="1">
      <alignment horizontal="center" vertical="center"/>
    </xf>
    <xf numFmtId="9" fontId="5" fillId="2" borderId="2" xfId="1" applyFont="1" applyFill="1" applyBorder="1" applyAlignment="1" applyProtection="1">
      <alignment horizontal="center" vertical="center"/>
    </xf>
    <xf numFmtId="9" fontId="5" fillId="2" borderId="14" xfId="1" applyFont="1" applyFill="1" applyBorder="1" applyAlignment="1" applyProtection="1">
      <alignment horizontal="center" vertical="center"/>
    </xf>
    <xf numFmtId="3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9" fontId="4" fillId="2" borderId="1" xfId="1" applyFont="1" applyFill="1" applyBorder="1" applyAlignment="1" applyProtection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4" fontId="11" fillId="2" borderId="5" xfId="0" applyNumberFormat="1" applyFont="1" applyFill="1" applyBorder="1" applyAlignment="1" applyProtection="1">
      <alignment horizontal="left" vertical="center"/>
      <protection locked="0"/>
    </xf>
    <xf numFmtId="0" fontId="11" fillId="2" borderId="6" xfId="0" applyFont="1" applyFill="1" applyBorder="1" applyAlignment="1" applyProtection="1">
      <alignment horizontal="left" vertical="center"/>
      <protection locked="0"/>
    </xf>
    <xf numFmtId="0" fontId="11" fillId="2" borderId="4" xfId="0" applyFont="1" applyFill="1" applyBorder="1" applyAlignment="1" applyProtection="1">
      <alignment horizontal="left" vertical="center"/>
      <protection locked="0"/>
    </xf>
    <xf numFmtId="0" fontId="11" fillId="2" borderId="5" xfId="0" applyFont="1" applyFill="1" applyBorder="1" applyAlignment="1" applyProtection="1">
      <alignment horizontal="left" vertical="center"/>
      <protection locked="0"/>
    </xf>
    <xf numFmtId="0" fontId="7" fillId="2" borderId="6" xfId="0" applyFont="1" applyFill="1" applyBorder="1" applyAlignment="1" applyProtection="1">
      <alignment horizontal="left" vertical="center"/>
      <protection locked="0"/>
    </xf>
    <xf numFmtId="0" fontId="7" fillId="2" borderId="4" xfId="0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top" wrapText="1"/>
    </xf>
    <xf numFmtId="0" fontId="16" fillId="2" borderId="13" xfId="0" applyFont="1" applyFill="1" applyBorder="1" applyAlignment="1">
      <alignment horizontal="left" vertical="top" wrapText="1"/>
    </xf>
    <xf numFmtId="9" fontId="8" fillId="2" borderId="9" xfId="1" applyFont="1" applyFill="1" applyBorder="1" applyAlignment="1" applyProtection="1">
      <alignment horizontal="right" vertical="center" wrapText="1"/>
    </xf>
    <xf numFmtId="9" fontId="8" fillId="2" borderId="10" xfId="1" applyFont="1" applyFill="1" applyBorder="1" applyAlignment="1" applyProtection="1">
      <alignment horizontal="right" vertical="center"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6565"/>
      <color rgb="FFFF6D6D"/>
      <color rgb="FFFF7D7D"/>
      <color rgb="FFFF5050"/>
      <color rgb="FFFF3300"/>
      <color rgb="FFFF6600"/>
      <color rgb="FFFF9966"/>
      <color rgb="FFFF7C80"/>
      <color rgb="FFFFFF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sr-Cyrl-RS" sz="18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Вредновање по областима</a:t>
            </a:r>
            <a:endParaRPr lang="en-US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</c:title>
    <c:autoTitleDeleted val="0"/>
    <c:view3D>
      <c:rotX val="30"/>
      <c:rotY val="15"/>
      <c:rAngAx val="0"/>
    </c:view3D>
    <c:floor>
      <c:thickness val="0"/>
    </c:floor>
    <c:sideWall>
      <c:thickness val="0"/>
      <c:spPr>
        <a:ln>
          <a:solidFill>
            <a:schemeClr val="accent1"/>
          </a:solidFill>
        </a:ln>
        <a:effectLst>
          <a:outerShdw blurRad="50800" dist="50800" dir="5400000" algn="ctr" rotWithShape="0">
            <a:srgbClr val="000000">
              <a:alpha val="71000"/>
            </a:srgbClr>
          </a:outerShdw>
        </a:effectLst>
        <a:scene3d>
          <a:camera prst="orthographicFront"/>
          <a:lightRig rig="threePt" dir="t"/>
        </a:scene3d>
        <a:sp3d/>
      </c:spPr>
    </c:sideWall>
    <c:backWall>
      <c:thickness val="0"/>
      <c:spPr>
        <a:ln>
          <a:solidFill>
            <a:schemeClr val="accent1"/>
          </a:solidFill>
        </a:ln>
        <a:effectLst>
          <a:outerShdw blurRad="50800" dist="50800" dir="5400000" algn="ctr" rotWithShape="0">
            <a:srgbClr val="000000">
              <a:alpha val="71000"/>
            </a:srgbClr>
          </a:outerShdw>
        </a:effectLst>
        <a:scene3d>
          <a:camera prst="orthographicFront"/>
          <a:lightRig rig="threePt" dir="t"/>
        </a:scene3d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0"/>
                  <c:y val="-2.8348682545202748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5A-40F3-9DA9-6B555809AAF2}"/>
                </c:ext>
              </c:extLst>
            </c:dLbl>
            <c:dLbl>
              <c:idx val="1"/>
              <c:layout>
                <c:manualLayout>
                  <c:x val="0"/>
                  <c:y val="-3.1183550799723098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5A-40F3-9DA9-6B555809AAF2}"/>
                </c:ext>
              </c:extLst>
            </c:dLbl>
            <c:dLbl>
              <c:idx val="2"/>
              <c:layout>
                <c:manualLayout>
                  <c:x val="0"/>
                  <c:y val="-3.4018419054243305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5A-40F3-9DA9-6B555809AAF2}"/>
                </c:ext>
              </c:extLst>
            </c:dLbl>
            <c:dLbl>
              <c:idx val="3"/>
              <c:layout>
                <c:manualLayout>
                  <c:x val="0"/>
                  <c:y val="-3.1183550799723098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5A-40F3-9DA9-6B555809AAF2}"/>
                </c:ext>
              </c:extLst>
            </c:dLbl>
            <c:dLbl>
              <c:idx val="4"/>
              <c:layout>
                <c:manualLayout>
                  <c:x val="0"/>
                  <c:y val="-3.9688155563283894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5A-40F3-9DA9-6B555809AAF2}"/>
                </c:ext>
              </c:extLst>
            </c:dLbl>
            <c:dLbl>
              <c:idx val="5"/>
              <c:layout>
                <c:manualLayout>
                  <c:x val="0"/>
                  <c:y val="-5.102762858136483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A5A-40F3-9DA9-6B555809AAF2}"/>
                </c:ext>
              </c:extLst>
            </c:dLbl>
            <c:dLbl>
              <c:idx val="6"/>
              <c:layout>
                <c:manualLayout>
                  <c:x val="1.0865832916001694E-2"/>
                  <c:y val="-3.1687180165322251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ED-4611-B69D-86E2DD7DD6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anchor="t" anchorCtr="1"/>
              <a:lstStyle/>
              <a:p>
                <a:pPr>
                  <a:defRPr lang="en-US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ГРАФИКОН!$K$15:$K$21</c:f>
              <c:strCache>
                <c:ptCount val="7"/>
                <c:pt idx="0">
                  <c:v>A. Посвећеност принципима кор.управљања</c:v>
                </c:pt>
                <c:pt idx="1">
                  <c:v>Б. Надзорни одбор</c:v>
                </c:pt>
                <c:pt idx="2">
                  <c:v>В. Извршни органи</c:v>
                </c:pt>
                <c:pt idx="3">
                  <c:v>Г.  Финансијска дисциплина</c:v>
                </c:pt>
                <c:pt idx="4">
                  <c:v>Д. Транспарентност и јавност пословања</c:v>
                </c:pt>
                <c:pt idx="5">
                  <c:v>Ђ. Контролно окружење и процеси</c:v>
                </c:pt>
                <c:pt idx="6">
                  <c:v>Е. Права оснивача и заинтересованих страна</c:v>
                </c:pt>
              </c:strCache>
            </c:strRef>
          </c:cat>
          <c:val>
            <c:numRef>
              <c:f>ГРАФИКОН!$L$15:$L$21</c:f>
              <c:numCache>
                <c:formatCode>0%</c:formatCode>
                <c:ptCount val="7"/>
                <c:pt idx="0">
                  <c:v>0.15</c:v>
                </c:pt>
                <c:pt idx="1">
                  <c:v>0.2</c:v>
                </c:pt>
                <c:pt idx="2">
                  <c:v>0.15</c:v>
                </c:pt>
                <c:pt idx="3">
                  <c:v>0.15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A5A-40F3-9DA9-6B555809A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436207048"/>
        <c:axId val="437687592"/>
        <c:axId val="0"/>
      </c:bar3DChart>
      <c:catAx>
        <c:axId val="4362070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n-US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437687592"/>
        <c:crosses val="autoZero"/>
        <c:auto val="1"/>
        <c:lblAlgn val="ctr"/>
        <c:lblOffset val="100"/>
        <c:noMultiLvlLbl val="0"/>
      </c:catAx>
      <c:valAx>
        <c:axId val="43768759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en-US"/>
            </a:pPr>
            <a:endParaRPr lang="en-US"/>
          </a:p>
        </c:txPr>
        <c:crossAx val="43620704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bg1">
          <a:lumMod val="8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 prstMaterial="dkEdge"/>
  </c:sp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sr-Cyrl-RS">
                <a:latin typeface="Times New Roman" panose="02020603050405020304" pitchFamily="18" charset="0"/>
                <a:cs typeface="Times New Roman" panose="02020603050405020304" pitchFamily="18" charset="0"/>
              </a:rPr>
              <a:t>ПРЕГЛЕД</a:t>
            </a:r>
            <a:r>
              <a:rPr lang="sr-Cyrl-RS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РЕЗУЛТАТА ПО ОБЛАСТИМА</a:t>
            </a:r>
            <a:endParaRPr lang="en-US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9480041746809813"/>
          <c:y val="0.10522247108477273"/>
          <c:w val="0.56509125955718809"/>
          <c:h val="0.79614211770579602"/>
        </c:manualLayout>
      </c:layout>
      <c:bar3DChart>
        <c:barDir val="bar"/>
        <c:grouping val="stacked"/>
        <c:varyColors val="0"/>
        <c:ser>
          <c:idx val="0"/>
          <c:order val="0"/>
          <c:tx>
            <c:strRef>
              <c:f>ГРАФИКОН!$N$14:$N$21</c:f>
              <c:strCache>
                <c:ptCount val="8"/>
                <c:pt idx="0">
                  <c:v>Коначна оцена предузећа</c:v>
                </c:pt>
                <c:pt idx="1">
                  <c:v>Е. Права оснивача и заинтересованих страна</c:v>
                </c:pt>
                <c:pt idx="2">
                  <c:v>Ђ. Контролно окружење и процеси</c:v>
                </c:pt>
                <c:pt idx="3">
                  <c:v>Д. Транспарентност и јавност пословања</c:v>
                </c:pt>
                <c:pt idx="4">
                  <c:v>Г.  Финансијска дисциплина</c:v>
                </c:pt>
                <c:pt idx="5">
                  <c:v>В. Извршни органи</c:v>
                </c:pt>
                <c:pt idx="6">
                  <c:v>Б. Надзорни одбор</c:v>
                </c:pt>
                <c:pt idx="7">
                  <c:v>A. Посвећеност принципима кор.управљања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8D23-44B4-A962-865FEF0DDEA1}"/>
              </c:ext>
            </c:extLst>
          </c:dPt>
          <c:cat>
            <c:strRef>
              <c:f>ГРАФИКОН!$N$14:$N$21</c:f>
              <c:strCache>
                <c:ptCount val="8"/>
                <c:pt idx="0">
                  <c:v>Коначна оцена предузећа</c:v>
                </c:pt>
                <c:pt idx="1">
                  <c:v>Е. Права оснивача и заинтересованих страна</c:v>
                </c:pt>
                <c:pt idx="2">
                  <c:v>Ђ. Контролно окружење и процеси</c:v>
                </c:pt>
                <c:pt idx="3">
                  <c:v>Д. Транспарентност и јавност пословања</c:v>
                </c:pt>
                <c:pt idx="4">
                  <c:v>Г.  Финансијска дисциплина</c:v>
                </c:pt>
                <c:pt idx="5">
                  <c:v>В. Извршни органи</c:v>
                </c:pt>
                <c:pt idx="6">
                  <c:v>Б. Надзорни одбор</c:v>
                </c:pt>
                <c:pt idx="7">
                  <c:v>A. Посвећеност принципима кор.управљања</c:v>
                </c:pt>
              </c:strCache>
            </c:strRef>
          </c:cat>
          <c:val>
            <c:numRef>
              <c:f>ГРАФИКОН!$O$14:$O$21</c:f>
              <c:numCache>
                <c:formatCode>0%</c:formatCode>
                <c:ptCount val="8"/>
                <c:pt idx="0">
                  <c:v>0.52654166666666657</c:v>
                </c:pt>
                <c:pt idx="1">
                  <c:v>0.56299999999999994</c:v>
                </c:pt>
                <c:pt idx="2">
                  <c:v>0.438</c:v>
                </c:pt>
                <c:pt idx="3">
                  <c:v>0.56299999999999994</c:v>
                </c:pt>
                <c:pt idx="4">
                  <c:v>0.56299999999999994</c:v>
                </c:pt>
                <c:pt idx="5">
                  <c:v>0.56299999999999994</c:v>
                </c:pt>
                <c:pt idx="6">
                  <c:v>0.5213333333333332</c:v>
                </c:pt>
                <c:pt idx="7">
                  <c:v>0.50049999999999994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47-4AE0-9C89-AF19A7BB1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437688376"/>
        <c:axId val="437688768"/>
        <c:axId val="0"/>
      </c:bar3DChart>
      <c:catAx>
        <c:axId val="43768837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n-US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437688768"/>
        <c:crosses val="autoZero"/>
        <c:auto val="1"/>
        <c:lblAlgn val="ctr"/>
        <c:lblOffset val="100"/>
        <c:noMultiLvlLbl val="0"/>
      </c:catAx>
      <c:valAx>
        <c:axId val="437688768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en-US"/>
            </a:pPr>
            <a:endParaRPr lang="en-US"/>
          </a:p>
        </c:txPr>
        <c:crossAx val="437688376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bg1">
          <a:lumMod val="8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 prstMaterial="dkEdge"/>
  </c:spPr>
  <c:txPr>
    <a:bodyPr/>
    <a:lstStyle/>
    <a:p>
      <a:pPr>
        <a:defRPr sz="1000"/>
      </a:pPr>
      <a:endParaRPr lang="en-US"/>
    </a:p>
  </c:txPr>
  <c:printSettings>
    <c:headerFooter/>
    <c:pageMargins b="0.75000000000000477" l="0.70000000000000062" r="0.70000000000000062" t="0.75000000000000477" header="0.30000000000000032" footer="0.30000000000000032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2720</xdr:colOff>
      <xdr:row>0</xdr:row>
      <xdr:rowOff>9526</xdr:rowOff>
    </xdr:from>
    <xdr:to>
      <xdr:col>12</xdr:col>
      <xdr:colOff>1933298</xdr:colOff>
      <xdr:row>1</xdr:row>
      <xdr:rowOff>438149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440042" y="9526"/>
          <a:ext cx="12916630" cy="826188"/>
          <a:chOff x="148166" y="-393723"/>
          <a:chExt cx="12787918" cy="790530"/>
        </a:xfrm>
      </xdr:grpSpPr>
      <xdr:sp macro="" textlink="">
        <xdr:nvSpPr>
          <xdr:cNvPr id="3" name="Round Same Side Corner Rectangle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 rot="10800000">
            <a:off x="148166" y="-393723"/>
            <a:ext cx="12787918" cy="518583"/>
          </a:xfrm>
          <a:prstGeom prst="round2SameRect">
            <a:avLst/>
          </a:prstGeom>
          <a:gradFill flip="none" rotWithShape="1">
            <a:gsLst>
              <a:gs pos="0">
                <a:schemeClr val="tx2">
                  <a:lumMod val="40000"/>
                  <a:lumOff val="60000"/>
                  <a:tint val="66000"/>
                  <a:satMod val="160000"/>
                </a:schemeClr>
              </a:gs>
              <a:gs pos="50000">
                <a:schemeClr val="tx2">
                  <a:lumMod val="40000"/>
                  <a:lumOff val="60000"/>
                  <a:tint val="44500"/>
                  <a:satMod val="160000"/>
                </a:schemeClr>
              </a:gs>
              <a:gs pos="100000">
                <a:schemeClr val="tx2">
                  <a:lumMod val="40000"/>
                  <a:lumOff val="60000"/>
                  <a:tint val="23500"/>
                  <a:satMod val="160000"/>
                </a:schemeClr>
              </a:gs>
            </a:gsLst>
            <a:lin ang="2700000" scaled="1"/>
            <a:tileRect/>
          </a:gradFill>
          <a:ln w="3175">
            <a:solidFill>
              <a:sysClr val="windowText" lastClr="000000"/>
            </a:solidFill>
          </a:ln>
          <a:effectLst>
            <a:outerShdw blurRad="50800" dist="38100" dir="16200000" rotWithShape="0">
              <a:prstClr val="black">
                <a:alpha val="40000"/>
              </a:prstClr>
            </a:outerShdw>
          </a:effectLst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232835" y="-312977"/>
            <a:ext cx="9205141" cy="709784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spAutoFit/>
          </a:bodyPr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sr-Cyrl-RS" sz="2800">
                <a:solidFill>
                  <a:schemeClr val="tx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УПИТНИК </a:t>
            </a:r>
            <a:r>
              <a:rPr lang="sr-Latn-RS" sz="2800">
                <a:solidFill>
                  <a:schemeClr val="tx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корпоративног управљања за јавна предузећа</a:t>
            </a:r>
            <a:endParaRPr lang="en-US" sz="28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endParaRPr lang="en-US" sz="2400">
              <a:solidFill>
                <a:schemeClr val="tx2">
                  <a:lumMod val="50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117230</xdr:colOff>
      <xdr:row>12</xdr:row>
      <xdr:rowOff>342897</xdr:rowOff>
    </xdr:from>
    <xdr:to>
      <xdr:col>2</xdr:col>
      <xdr:colOff>4857750</xdr:colOff>
      <xdr:row>12</xdr:row>
      <xdr:rowOff>914396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 rot="10800000">
          <a:off x="117230" y="3569801"/>
          <a:ext cx="5177842" cy="571499"/>
          <a:chOff x="-1385112" y="-1996208"/>
          <a:chExt cx="15072585" cy="325535"/>
        </a:xfrm>
        <a:gradFill flip="none" rotWithShape="1">
          <a:gsLst>
            <a:gs pos="0">
              <a:schemeClr val="tx2">
                <a:lumMod val="40000"/>
                <a:lumOff val="60000"/>
                <a:tint val="66000"/>
                <a:satMod val="160000"/>
              </a:schemeClr>
            </a:gs>
            <a:gs pos="50000">
              <a:schemeClr val="tx2">
                <a:lumMod val="40000"/>
                <a:lumOff val="60000"/>
                <a:tint val="44500"/>
                <a:satMod val="160000"/>
              </a:schemeClr>
            </a:gs>
            <a:gs pos="100000">
              <a:schemeClr val="tx2">
                <a:lumMod val="40000"/>
                <a:lumOff val="60000"/>
                <a:tint val="23500"/>
                <a:satMod val="160000"/>
              </a:schemeClr>
            </a:gs>
          </a:gsLst>
          <a:lin ang="2700000" scaled="1"/>
          <a:tileRect/>
        </a:gradFill>
        <a:effectLst/>
      </xdr:grpSpPr>
      <xdr:sp macro="" textlink="">
        <xdr:nvSpPr>
          <xdr:cNvPr id="7" name="Round Same Side Corner Rectangle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 rot="10800000">
            <a:off x="-1385112" y="-1996208"/>
            <a:ext cx="15072585" cy="325535"/>
          </a:xfrm>
          <a:prstGeom prst="round2SameRect">
            <a:avLst/>
          </a:prstGeom>
          <a:grpFill/>
          <a:ln w="9525" cmpd="sng">
            <a:solidFill>
              <a:schemeClr val="tx1"/>
            </a:solidFill>
          </a:ln>
          <a:effectLst/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ctr"/>
            <a:endParaRPr lang="en-US" sz="10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 rot="10800000">
            <a:off x="-1301637" y="-1990785"/>
            <a:ext cx="14881032" cy="292983"/>
          </a:xfrm>
          <a:prstGeom prst="rect">
            <a:avLst/>
          </a:prstGeom>
          <a:grpFill/>
          <a:ln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rtlCol="0" anchor="ctr">
            <a:no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200" b="0">
                <a:solidFill>
                  <a:sysClr val="windowText" lastClr="000000"/>
                </a:solidFill>
                <a:effectLst/>
                <a:latin typeface="Georgia" pitchFamily="18" charset="0"/>
              </a:rPr>
              <a:t>A.</a:t>
            </a:r>
            <a:r>
              <a:rPr lang="sr-Cyrl-RS" sz="1200" b="0">
                <a:solidFill>
                  <a:sysClr val="windowText" lastClr="000000"/>
                </a:solidFill>
                <a:effectLst/>
                <a:latin typeface="Georgia" pitchFamily="18" charset="0"/>
              </a:rPr>
              <a:t> </a:t>
            </a:r>
            <a:r>
              <a:rPr lang="sr-Latn-RS" sz="1200" b="0">
                <a:solidFill>
                  <a:schemeClr val="tx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 ПРИНЦИПИ КОРПОРАТИВНОГ УПРАВЉА</a:t>
            </a:r>
            <a:r>
              <a:rPr lang="sr-Cyrl-RS" sz="1200" b="0">
                <a:solidFill>
                  <a:schemeClr val="tx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ЊА</a:t>
            </a:r>
            <a:endParaRPr lang="en-US" sz="1200" b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114294</xdr:colOff>
      <xdr:row>23</xdr:row>
      <xdr:rowOff>38100</xdr:rowOff>
    </xdr:from>
    <xdr:to>
      <xdr:col>2</xdr:col>
      <xdr:colOff>2724150</xdr:colOff>
      <xdr:row>24</xdr:row>
      <xdr:rowOff>335337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 rot="10800000">
          <a:off x="114294" y="10573578"/>
          <a:ext cx="3047178" cy="409881"/>
          <a:chOff x="6856183" y="-2050659"/>
          <a:chExt cx="6857148" cy="518583"/>
        </a:xfrm>
        <a:gradFill flip="none" rotWithShape="1">
          <a:gsLst>
            <a:gs pos="0">
              <a:schemeClr val="tx2">
                <a:lumMod val="40000"/>
                <a:lumOff val="60000"/>
                <a:tint val="66000"/>
                <a:satMod val="160000"/>
              </a:schemeClr>
            </a:gs>
            <a:gs pos="50000">
              <a:schemeClr val="tx2">
                <a:lumMod val="40000"/>
                <a:lumOff val="60000"/>
                <a:tint val="44500"/>
                <a:satMod val="160000"/>
              </a:schemeClr>
            </a:gs>
            <a:gs pos="100000">
              <a:schemeClr val="tx2">
                <a:lumMod val="40000"/>
                <a:lumOff val="60000"/>
                <a:tint val="23500"/>
                <a:satMod val="160000"/>
              </a:schemeClr>
            </a:gs>
          </a:gsLst>
          <a:lin ang="2700000" scaled="1"/>
          <a:tileRect/>
        </a:gradFill>
        <a:effectLst/>
      </xdr:grpSpPr>
      <xdr:sp macro="" textlink="">
        <xdr:nvSpPr>
          <xdr:cNvPr id="11" name="Round Same Side Corner Rectangle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 rot="10800000">
            <a:off x="6856185" y="-2050659"/>
            <a:ext cx="6857146" cy="518583"/>
          </a:xfrm>
          <a:prstGeom prst="round2SameRect">
            <a:avLst>
              <a:gd name="adj1" fmla="val 50000"/>
              <a:gd name="adj2" fmla="val 0"/>
            </a:avLst>
          </a:prstGeom>
          <a:grpFill/>
          <a:ln w="9525" cmpd="sng">
            <a:solidFill>
              <a:schemeClr val="tx1"/>
            </a:solidFill>
          </a:ln>
          <a:effectLst/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/>
        </xdr:nvSpPr>
        <xdr:spPr>
          <a:xfrm rot="10800000">
            <a:off x="6856183" y="-1907437"/>
            <a:ext cx="6656357" cy="339354"/>
          </a:xfrm>
          <a:prstGeom prst="rect">
            <a:avLst/>
          </a:prstGeom>
          <a:grpFill/>
          <a:ln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rtlCol="0" anchor="t">
            <a:spAutoFit/>
          </a:bodyPr>
          <a:lstStyle/>
          <a:p>
            <a:r>
              <a:rPr lang="sr-Cyrl-RS" sz="1200">
                <a:solidFill>
                  <a:sysClr val="windowText" lastClr="000000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Б.</a:t>
            </a:r>
            <a:r>
              <a:rPr lang="sr-Cyrl-RS" sz="1200" baseline="0">
                <a:solidFill>
                  <a:sysClr val="windowText" lastClr="000000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 НАДЗОРНИ ОДБОР/СКУПШТИНА*</a:t>
            </a:r>
            <a:endParaRPr lang="en-US" sz="12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114291</xdr:colOff>
      <xdr:row>40</xdr:row>
      <xdr:rowOff>104774</xdr:rowOff>
    </xdr:from>
    <xdr:to>
      <xdr:col>2</xdr:col>
      <xdr:colOff>3801658</xdr:colOff>
      <xdr:row>41</xdr:row>
      <xdr:rowOff>276222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pSpPr/>
      </xdr:nvGrpSpPr>
      <xdr:grpSpPr>
        <a:xfrm rot="10800000">
          <a:off x="114291" y="20890809"/>
          <a:ext cx="4124689" cy="403361"/>
          <a:chOff x="925413" y="-2020155"/>
          <a:chExt cx="12787918" cy="518583"/>
        </a:xfrm>
        <a:effectLst/>
      </xdr:grpSpPr>
      <xdr:sp macro="" textlink="">
        <xdr:nvSpPr>
          <xdr:cNvPr id="14" name="Round Same Side Corner Rectangle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 rot="10800000">
            <a:off x="925413" y="-2020155"/>
            <a:ext cx="12787918" cy="518583"/>
          </a:xfrm>
          <a:prstGeom prst="round2SameRect">
            <a:avLst/>
          </a:prstGeom>
          <a:gradFill flip="none" rotWithShape="1">
            <a:gsLst>
              <a:gs pos="0">
                <a:schemeClr val="tx2">
                  <a:lumMod val="40000"/>
                  <a:lumOff val="60000"/>
                  <a:tint val="66000"/>
                  <a:satMod val="160000"/>
                </a:schemeClr>
              </a:gs>
              <a:gs pos="50000">
                <a:schemeClr val="tx2">
                  <a:lumMod val="40000"/>
                  <a:lumOff val="60000"/>
                  <a:tint val="44500"/>
                  <a:satMod val="160000"/>
                </a:schemeClr>
              </a:gs>
              <a:gs pos="100000">
                <a:schemeClr val="tx2">
                  <a:lumMod val="40000"/>
                  <a:lumOff val="60000"/>
                  <a:tint val="23500"/>
                  <a:satMod val="160000"/>
                </a:schemeClr>
              </a:gs>
            </a:gsLst>
            <a:lin ang="2700000" scaled="1"/>
            <a:tileRect/>
          </a:gradFill>
          <a:ln w="9525" cmpd="sng">
            <a:solidFill>
              <a:schemeClr val="tx1"/>
            </a:solidFill>
          </a:ln>
          <a:effectLst/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ctr"/>
            <a:endParaRPr lang="en-US" sz="11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 rot="10800000">
            <a:off x="5054447" y="-1940335"/>
            <a:ext cx="8458096" cy="350382"/>
          </a:xfrm>
          <a:prstGeom prst="rect">
            <a:avLst/>
          </a:prstGeom>
          <a:noFill/>
          <a:ln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sp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sr-Cyrl-RS" sz="1200" b="0">
                <a:solidFill>
                  <a:sysClr val="windowText" lastClr="000000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В</a:t>
            </a:r>
            <a:r>
              <a:rPr lang="en-US" sz="1200" b="0">
                <a:solidFill>
                  <a:sysClr val="windowText" lastClr="000000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. </a:t>
            </a:r>
            <a:r>
              <a:rPr lang="sr-Cyrl-RS" sz="1200" b="0">
                <a:solidFill>
                  <a:sysClr val="windowText" lastClr="000000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ИЗВРШНИ</a:t>
            </a:r>
            <a:r>
              <a:rPr lang="sr-Cyrl-RS" sz="1200" b="0" baseline="0">
                <a:solidFill>
                  <a:sysClr val="windowText" lastClr="000000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 ОРГАНИ ПРЕДУЗЕЋА</a:t>
            </a:r>
            <a:endParaRPr lang="en-US" sz="1200" b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114300</xdr:colOff>
      <xdr:row>51</xdr:row>
      <xdr:rowOff>95250</xdr:rowOff>
    </xdr:from>
    <xdr:to>
      <xdr:col>2</xdr:col>
      <xdr:colOff>3801667</xdr:colOff>
      <xdr:row>52</xdr:row>
      <xdr:rowOff>276229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pSpPr/>
      </xdr:nvGrpSpPr>
      <xdr:grpSpPr>
        <a:xfrm rot="10800000">
          <a:off x="114300" y="25360520"/>
          <a:ext cx="4124689" cy="353257"/>
          <a:chOff x="925413" y="-2020155"/>
          <a:chExt cx="12787918" cy="518583"/>
        </a:xfrm>
        <a:gradFill flip="none" rotWithShape="1">
          <a:gsLst>
            <a:gs pos="0">
              <a:schemeClr val="tx2">
                <a:lumMod val="40000"/>
                <a:lumOff val="60000"/>
                <a:tint val="66000"/>
                <a:satMod val="160000"/>
              </a:schemeClr>
            </a:gs>
            <a:gs pos="50000">
              <a:schemeClr val="tx2">
                <a:lumMod val="40000"/>
                <a:lumOff val="60000"/>
                <a:tint val="44500"/>
                <a:satMod val="160000"/>
              </a:schemeClr>
            </a:gs>
            <a:gs pos="100000">
              <a:schemeClr val="tx2">
                <a:lumMod val="40000"/>
                <a:lumOff val="60000"/>
                <a:tint val="23500"/>
                <a:satMod val="160000"/>
              </a:schemeClr>
            </a:gs>
          </a:gsLst>
          <a:lin ang="2700000" scaled="1"/>
          <a:tileRect/>
        </a:gradFill>
        <a:effectLst/>
      </xdr:grpSpPr>
      <xdr:sp macro="" textlink="">
        <xdr:nvSpPr>
          <xdr:cNvPr id="17" name="Round Same Side Corner Rectangle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>
          <a:xfrm rot="10800000">
            <a:off x="925413" y="-2020155"/>
            <a:ext cx="12787918" cy="518583"/>
          </a:xfrm>
          <a:prstGeom prst="round2SameRect">
            <a:avLst/>
          </a:prstGeom>
          <a:grpFill/>
          <a:ln w="9525" cmpd="sng">
            <a:solidFill>
              <a:schemeClr val="tx1"/>
            </a:solidFill>
          </a:ln>
          <a:effectLst/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 rot="10800000">
            <a:off x="5214605" y="-2018787"/>
            <a:ext cx="8297935" cy="428835"/>
          </a:xfrm>
          <a:prstGeom prst="rect">
            <a:avLst/>
          </a:prstGeom>
          <a:grpFill/>
          <a:ln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spAutoFit/>
          </a:bodyPr>
          <a:lstStyle/>
          <a:p>
            <a:r>
              <a:rPr lang="sr-Cyrl-RS" sz="1200">
                <a:solidFill>
                  <a:sysClr val="windowText" lastClr="000000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Г</a:t>
            </a:r>
            <a:r>
              <a:rPr lang="en-US" sz="1400">
                <a:solidFill>
                  <a:sysClr val="windowText" lastClr="000000"/>
                </a:solidFill>
                <a:effectLst/>
                <a:latin typeface="Georgia" pitchFamily="18" charset="0"/>
              </a:rPr>
              <a:t>. </a:t>
            </a:r>
            <a:r>
              <a:rPr lang="sr-Cyrl-RS" sz="1200">
                <a:solidFill>
                  <a:sysClr val="windowText" lastClr="000000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ФИНАНСИЈСКА</a:t>
            </a:r>
            <a:r>
              <a:rPr lang="sr-Cyrl-RS" sz="1200" baseline="0">
                <a:solidFill>
                  <a:sysClr val="windowText" lastClr="000000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 ДИСЦИПЛИНА</a:t>
            </a:r>
            <a:endParaRPr lang="en-US" sz="12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114300</xdr:colOff>
      <xdr:row>63</xdr:row>
      <xdr:rowOff>160895</xdr:rowOff>
    </xdr:from>
    <xdr:to>
      <xdr:col>2</xdr:col>
      <xdr:colOff>4736756</xdr:colOff>
      <xdr:row>65</xdr:row>
      <xdr:rowOff>111067</xdr:rowOff>
    </xdr:to>
    <xdr:grpSp>
      <xdr:nvGrpSpPr>
        <xdr:cNvPr id="19" name="Group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/>
      </xdr:nvGrpSpPr>
      <xdr:grpSpPr>
        <a:xfrm rot="10800000">
          <a:off x="114300" y="32595591"/>
          <a:ext cx="5059778" cy="513389"/>
          <a:chOff x="-2306866" y="-2181151"/>
          <a:chExt cx="16020197" cy="616339"/>
        </a:xfrm>
        <a:effectLst/>
      </xdr:grpSpPr>
      <xdr:sp macro="" textlink="">
        <xdr:nvSpPr>
          <xdr:cNvPr id="20" name="Round Same Side Corner Rectangle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/>
        </xdr:nvSpPr>
        <xdr:spPr>
          <a:xfrm rot="10800000">
            <a:off x="-2306866" y="-2083395"/>
            <a:ext cx="16020197" cy="518583"/>
          </a:xfrm>
          <a:prstGeom prst="round2SameRect">
            <a:avLst/>
          </a:prstGeom>
          <a:gradFill flip="none" rotWithShape="1">
            <a:gsLst>
              <a:gs pos="0">
                <a:schemeClr val="tx2">
                  <a:lumMod val="40000"/>
                  <a:lumOff val="60000"/>
                  <a:tint val="66000"/>
                  <a:satMod val="160000"/>
                </a:schemeClr>
              </a:gs>
              <a:gs pos="50000">
                <a:schemeClr val="tx2">
                  <a:lumMod val="40000"/>
                  <a:lumOff val="60000"/>
                  <a:tint val="44500"/>
                  <a:satMod val="160000"/>
                </a:schemeClr>
              </a:gs>
              <a:gs pos="100000">
                <a:schemeClr val="tx2">
                  <a:lumMod val="40000"/>
                  <a:lumOff val="60000"/>
                  <a:tint val="23500"/>
                  <a:satMod val="160000"/>
                </a:schemeClr>
              </a:gs>
            </a:gsLst>
            <a:lin ang="2700000" scaled="1"/>
            <a:tileRect/>
          </a:gradFill>
          <a:ln w="9525" cmpd="sng">
            <a:solidFill>
              <a:schemeClr val="tx1"/>
            </a:solidFill>
          </a:ln>
          <a:effectLst/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21" name="TextBox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 txBox="1"/>
        </xdr:nvSpPr>
        <xdr:spPr>
          <a:xfrm rot="10800000">
            <a:off x="1303839" y="-2181151"/>
            <a:ext cx="12208697" cy="591199"/>
          </a:xfrm>
          <a:prstGeom prst="rect">
            <a:avLst/>
          </a:prstGeom>
          <a:noFill/>
          <a:ln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sp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sr-Cyrl-RS" sz="1200">
                <a:solidFill>
                  <a:sysClr val="windowText" lastClr="000000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Д</a:t>
            </a:r>
            <a:r>
              <a:rPr lang="en-US" sz="1400">
                <a:solidFill>
                  <a:sysClr val="windowText" lastClr="000000"/>
                </a:solidFill>
                <a:effectLst/>
                <a:latin typeface="Georgia" pitchFamily="18" charset="0"/>
              </a:rPr>
              <a:t>. </a:t>
            </a:r>
            <a:r>
              <a:rPr lang="sr-Cyrl-RS" sz="1200">
                <a:solidFill>
                  <a:schemeClr val="tx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ТРАНСПАРЕНТНОСТ И  ЈАВНОСТ ПОСЛОВАЊА</a:t>
            </a:r>
            <a:endParaRPr lang="en-US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endParaRPr lang="en-US" sz="1400">
              <a:solidFill>
                <a:srgbClr val="FF0000"/>
              </a:solidFill>
              <a:effectLst/>
              <a:latin typeface="Georgia" pitchFamily="18" charset="0"/>
            </a:endParaRPr>
          </a:p>
        </xdr:txBody>
      </xdr:sp>
    </xdr:grpSp>
    <xdr:clientData/>
  </xdr:twoCellAnchor>
  <xdr:twoCellAnchor>
    <xdr:from>
      <xdr:col>0</xdr:col>
      <xdr:colOff>114298</xdr:colOff>
      <xdr:row>89</xdr:row>
      <xdr:rowOff>161926</xdr:rowOff>
    </xdr:from>
    <xdr:to>
      <xdr:col>2</xdr:col>
      <xdr:colOff>5276879</xdr:colOff>
      <xdr:row>90</xdr:row>
      <xdr:rowOff>304805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pSpPr/>
      </xdr:nvGrpSpPr>
      <xdr:grpSpPr>
        <a:xfrm rot="10800000">
          <a:off x="114298" y="49579283"/>
          <a:ext cx="5599903" cy="388044"/>
          <a:chOff x="925413" y="-2020155"/>
          <a:chExt cx="12787918" cy="518583"/>
        </a:xfrm>
        <a:gradFill flip="none" rotWithShape="1">
          <a:gsLst>
            <a:gs pos="0">
              <a:schemeClr val="tx2">
                <a:lumMod val="40000"/>
                <a:lumOff val="60000"/>
                <a:tint val="66000"/>
                <a:satMod val="160000"/>
              </a:schemeClr>
            </a:gs>
            <a:gs pos="50000">
              <a:schemeClr val="tx2">
                <a:lumMod val="40000"/>
                <a:lumOff val="60000"/>
                <a:tint val="44500"/>
                <a:satMod val="160000"/>
              </a:schemeClr>
            </a:gs>
            <a:gs pos="100000">
              <a:schemeClr val="tx2">
                <a:lumMod val="40000"/>
                <a:lumOff val="60000"/>
                <a:tint val="23500"/>
                <a:satMod val="160000"/>
              </a:schemeClr>
            </a:gs>
          </a:gsLst>
          <a:lin ang="2700000" scaled="1"/>
          <a:tileRect/>
        </a:gradFill>
        <a:effectLst/>
      </xdr:grpSpPr>
      <xdr:sp macro="" textlink="">
        <xdr:nvSpPr>
          <xdr:cNvPr id="23" name="Round Same Side Corner Rectangle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>
          <a:xfrm rot="10800000">
            <a:off x="925413" y="-2020155"/>
            <a:ext cx="12787918" cy="518583"/>
          </a:xfrm>
          <a:prstGeom prst="round2SameRect">
            <a:avLst/>
          </a:prstGeom>
          <a:grpFill/>
          <a:ln w="9525" cmpd="sng">
            <a:solidFill>
              <a:schemeClr val="tx1"/>
            </a:solidFill>
          </a:ln>
          <a:effectLst/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24" name="TextBox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 txBox="1"/>
        </xdr:nvSpPr>
        <xdr:spPr>
          <a:xfrm rot="10800000">
            <a:off x="3849883" y="-1947561"/>
            <a:ext cx="9662658" cy="357608"/>
          </a:xfrm>
          <a:prstGeom prst="rect">
            <a:avLst/>
          </a:prstGeom>
          <a:grpFill/>
          <a:ln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spAutoFit/>
          </a:bodyPr>
          <a:lstStyle/>
          <a:p>
            <a:r>
              <a:rPr lang="sr-Cyrl-RS" sz="1200">
                <a:solidFill>
                  <a:sysClr val="windowText" lastClr="000000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Е</a:t>
            </a:r>
            <a:r>
              <a:rPr lang="en-US" sz="1200">
                <a:solidFill>
                  <a:sysClr val="windowText" lastClr="000000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. </a:t>
            </a:r>
            <a:r>
              <a:rPr lang="sr-Cyrl-RS" sz="1200">
                <a:solidFill>
                  <a:sysClr val="windowText" lastClr="000000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ПРАВА </a:t>
            </a:r>
            <a:r>
              <a:rPr lang="sr-Cyrl-RS" sz="1200">
                <a:solidFill>
                  <a:schemeClr val="tx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ОСНИВАЧА И ЗАИНТЕРЕСОВАНИХ СТРАНА </a:t>
            </a:r>
            <a:r>
              <a:rPr lang="en-US" sz="1200" baseline="0">
                <a:solidFill>
                  <a:sysClr val="windowText" lastClr="000000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n-US" sz="12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114295</xdr:colOff>
      <xdr:row>73</xdr:row>
      <xdr:rowOff>85724</xdr:rowOff>
    </xdr:from>
    <xdr:to>
      <xdr:col>2</xdr:col>
      <xdr:colOff>4162422</xdr:colOff>
      <xdr:row>74</xdr:row>
      <xdr:rowOff>266699</xdr:rowOff>
    </xdr:to>
    <xdr:grpSp>
      <xdr:nvGrpSpPr>
        <xdr:cNvPr id="25" name="Group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/>
      </xdr:nvGrpSpPr>
      <xdr:grpSpPr>
        <a:xfrm rot="10800000">
          <a:off x="114295" y="37311081"/>
          <a:ext cx="4485449" cy="426140"/>
          <a:chOff x="925413" y="-2020155"/>
          <a:chExt cx="12787918" cy="518583"/>
        </a:xfrm>
        <a:solidFill>
          <a:schemeClr val="tx2">
            <a:lumMod val="40000"/>
            <a:lumOff val="60000"/>
          </a:schemeClr>
        </a:solidFill>
        <a:effectLst/>
      </xdr:grpSpPr>
      <xdr:sp macro="" textlink="">
        <xdr:nvSpPr>
          <xdr:cNvPr id="26" name="Round Same Side Corner Rectangle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/>
        </xdr:nvSpPr>
        <xdr:spPr>
          <a:xfrm rot="10800000">
            <a:off x="925413" y="-2020155"/>
            <a:ext cx="12787918" cy="518583"/>
          </a:xfrm>
          <a:prstGeom prst="round2SameRect">
            <a:avLst/>
          </a:prstGeom>
          <a:gradFill flip="none" rotWithShape="1">
            <a:gsLst>
              <a:gs pos="0">
                <a:schemeClr val="tx2">
                  <a:lumMod val="40000"/>
                  <a:lumOff val="60000"/>
                  <a:tint val="66000"/>
                  <a:satMod val="160000"/>
                </a:schemeClr>
              </a:gs>
              <a:gs pos="50000">
                <a:schemeClr val="tx2">
                  <a:lumMod val="40000"/>
                  <a:lumOff val="60000"/>
                  <a:tint val="44500"/>
                  <a:satMod val="160000"/>
                </a:schemeClr>
              </a:gs>
              <a:gs pos="100000">
                <a:schemeClr val="tx2">
                  <a:lumMod val="40000"/>
                  <a:lumOff val="60000"/>
                  <a:tint val="23500"/>
                  <a:satMod val="160000"/>
                </a:schemeClr>
              </a:gs>
            </a:gsLst>
            <a:lin ang="2700000" scaled="1"/>
            <a:tileRect/>
          </a:gradFill>
          <a:ln w="9525" cmpd="sng">
            <a:solidFill>
              <a:schemeClr val="tx1"/>
            </a:solidFill>
          </a:ln>
          <a:effectLst/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27" name="TextBox 2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 txBox="1"/>
        </xdr:nvSpPr>
        <xdr:spPr>
          <a:xfrm rot="10800000">
            <a:off x="1243201" y="-1985619"/>
            <a:ext cx="12273967" cy="414900"/>
          </a:xfrm>
          <a:prstGeom prst="rect">
            <a:avLst/>
          </a:prstGeom>
          <a:gradFill flip="none" rotWithShape="1">
            <a:gsLst>
              <a:gs pos="0">
                <a:schemeClr val="tx2">
                  <a:lumMod val="40000"/>
                  <a:lumOff val="60000"/>
                  <a:tint val="66000"/>
                  <a:satMod val="160000"/>
                </a:schemeClr>
              </a:gs>
              <a:gs pos="50000">
                <a:schemeClr val="tx2">
                  <a:lumMod val="40000"/>
                  <a:lumOff val="60000"/>
                  <a:tint val="44500"/>
                  <a:satMod val="160000"/>
                </a:schemeClr>
              </a:gs>
              <a:gs pos="100000">
                <a:schemeClr val="tx2">
                  <a:lumMod val="40000"/>
                  <a:lumOff val="60000"/>
                  <a:tint val="23500"/>
                  <a:satMod val="160000"/>
                </a:schemeClr>
              </a:gs>
            </a:gsLst>
            <a:lin ang="2700000" scaled="1"/>
            <a:tileRect/>
          </a:gradFill>
          <a:ln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rtlCol="0" anchor="t">
            <a:no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sr-Cyrl-RS" sz="1200">
                <a:solidFill>
                  <a:sysClr val="windowText" lastClr="000000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Ђ</a:t>
            </a:r>
            <a:r>
              <a:rPr lang="en-US" sz="1400">
                <a:solidFill>
                  <a:sysClr val="windowText" lastClr="000000"/>
                </a:solidFill>
                <a:effectLst/>
                <a:latin typeface="Georgia" pitchFamily="18" charset="0"/>
              </a:rPr>
              <a:t>. </a:t>
            </a:r>
            <a:r>
              <a:rPr lang="sr-Cyrl-RS" sz="1200">
                <a:solidFill>
                  <a:schemeClr val="tx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КОНТРОЛНО ОКРУЖЕЊЕ И ПРОЦЕСИ</a:t>
            </a:r>
            <a:endParaRPr lang="en-US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r>
              <a:rPr lang="en-US" sz="1400">
                <a:solidFill>
                  <a:sysClr val="windowText" lastClr="000000"/>
                </a:solidFill>
                <a:effectLst/>
                <a:latin typeface="Georgia" pitchFamily="18" charset="0"/>
              </a:rPr>
              <a:t> 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91440</xdr:rowOff>
    </xdr:from>
    <xdr:to>
      <xdr:col>4</xdr:col>
      <xdr:colOff>1091293</xdr:colOff>
      <xdr:row>2</xdr:row>
      <xdr:rowOff>259080</xdr:rowOff>
    </xdr:to>
    <xdr:sp macro="" textlink="">
      <xdr:nvSpPr>
        <xdr:cNvPr id="7" name="Round Same Side Corner 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33375" y="91440"/>
          <a:ext cx="6520543" cy="548640"/>
        </a:xfrm>
        <a:prstGeom prst="round2SameRect">
          <a:avLst/>
        </a:prstGeom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0" scaled="0"/>
        </a:gradFill>
        <a:ln w="3175">
          <a:solidFill>
            <a:schemeClr val="bg2">
              <a:lumMod val="75000"/>
            </a:schemeClr>
          </a:solidFill>
        </a:ln>
        <a:effectLst>
          <a:outerShdw blurRad="50800" dist="38100" dir="16200000" rotWithShape="0">
            <a:prstClr val="black">
              <a:alpha val="40000"/>
            </a:prstClr>
          </a:outerShdw>
        </a:effectLst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vert="horz" rtlCol="0" anchor="ctr"/>
        <a:lstStyle/>
        <a:p>
          <a:pPr algn="ctr"/>
          <a:r>
            <a:rPr lang="sr-Cyrl-RS" sz="2000">
              <a:latin typeface="Times New Roman" panose="02020603050405020304" pitchFamily="18" charset="0"/>
              <a:cs typeface="Times New Roman" panose="02020603050405020304" pitchFamily="18" charset="0"/>
            </a:rPr>
            <a:t>УПИТНИК корпоративног управљања за јавна предузећа</a:t>
          </a:r>
        </a:p>
      </xdr:txBody>
    </xdr:sp>
    <xdr:clientData/>
  </xdr:twoCellAnchor>
  <xdr:twoCellAnchor>
    <xdr:from>
      <xdr:col>1</xdr:col>
      <xdr:colOff>6898</xdr:colOff>
      <xdr:row>11</xdr:row>
      <xdr:rowOff>34481</xdr:rowOff>
    </xdr:from>
    <xdr:to>
      <xdr:col>4</xdr:col>
      <xdr:colOff>1438056</xdr:colOff>
      <xdr:row>38</xdr:row>
      <xdr:rowOff>130608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39</xdr:row>
      <xdr:rowOff>152393</xdr:rowOff>
    </xdr:from>
    <xdr:to>
      <xdr:col>4</xdr:col>
      <xdr:colOff>1440684</xdr:colOff>
      <xdr:row>64</xdr:row>
      <xdr:rowOff>286407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T102"/>
  <sheetViews>
    <sheetView topLeftCell="E97" zoomScale="115" zoomScaleNormal="115" zoomScaleSheetLayoutView="120" zoomScalePageLayoutView="50" workbookViewId="0">
      <selection activeCell="M83" sqref="M83"/>
    </sheetView>
  </sheetViews>
  <sheetFormatPr defaultColWidth="9.109375" defaultRowHeight="13.2" x14ac:dyDescent="0.25"/>
  <cols>
    <col min="1" max="1" width="1.88671875" style="26" customWidth="1"/>
    <col min="2" max="2" width="4.44140625" style="26" customWidth="1"/>
    <col min="3" max="3" width="93" style="118" customWidth="1"/>
    <col min="4" max="4" width="0.88671875" style="118" customWidth="1"/>
    <col min="5" max="5" width="16.44140625" style="119" customWidth="1"/>
    <col min="6" max="6" width="1.6640625" style="119" customWidth="1"/>
    <col min="7" max="7" width="13.44140625" style="119" customWidth="1"/>
    <col min="8" max="8" width="1.6640625" style="119" customWidth="1"/>
    <col min="9" max="9" width="12.33203125" style="119" customWidth="1"/>
    <col min="10" max="10" width="1.6640625" style="119" customWidth="1"/>
    <col min="11" max="11" width="17.44140625" style="26" customWidth="1"/>
    <col min="12" max="12" width="1.6640625" style="26" customWidth="1"/>
    <col min="13" max="13" width="36.109375" style="26" customWidth="1"/>
    <col min="14" max="22" width="20.6640625" style="26" hidden="1" customWidth="1"/>
    <col min="23" max="23" width="23.5546875" style="26" hidden="1" customWidth="1"/>
    <col min="24" max="24" width="21" style="26" hidden="1" customWidth="1"/>
    <col min="25" max="25" width="9.109375" style="26" customWidth="1"/>
    <col min="26" max="16384" width="9.109375" style="26"/>
  </cols>
  <sheetData>
    <row r="1" spans="1:24" ht="31.5" customHeight="1" x14ac:dyDescent="0.25">
      <c r="A1" s="32"/>
      <c r="B1" s="32"/>
      <c r="C1" s="145"/>
      <c r="D1" s="145"/>
      <c r="E1" s="146"/>
      <c r="F1" s="146"/>
      <c r="G1" s="146"/>
      <c r="H1" s="146"/>
      <c r="I1" s="146"/>
      <c r="J1" s="146"/>
      <c r="K1" s="146"/>
      <c r="L1" s="32"/>
      <c r="M1" s="32"/>
      <c r="N1" s="32"/>
    </row>
    <row r="2" spans="1:24" ht="39" customHeight="1" x14ac:dyDescent="0.25">
      <c r="A2" s="32"/>
      <c r="B2" s="32"/>
      <c r="C2" s="35"/>
      <c r="D2" s="35"/>
      <c r="E2" s="36"/>
      <c r="F2" s="36"/>
      <c r="G2" s="36"/>
      <c r="H2" s="36"/>
      <c r="I2" s="36"/>
      <c r="J2" s="36"/>
      <c r="K2" s="32"/>
      <c r="L2" s="32"/>
      <c r="M2" s="32"/>
      <c r="N2" s="32"/>
    </row>
    <row r="3" spans="1:24" s="38" customFormat="1" ht="21.75" customHeight="1" x14ac:dyDescent="0.3">
      <c r="A3" s="9"/>
      <c r="B3" s="9"/>
      <c r="C3" s="23" t="s">
        <v>12</v>
      </c>
      <c r="D3" s="25"/>
      <c r="E3" s="150" t="s">
        <v>97</v>
      </c>
      <c r="F3" s="151"/>
      <c r="G3" s="151"/>
      <c r="H3" s="151"/>
      <c r="I3" s="151"/>
      <c r="J3" s="151"/>
      <c r="K3" s="152"/>
      <c r="L3" s="37"/>
      <c r="M3" s="9"/>
      <c r="N3" s="9"/>
    </row>
    <row r="4" spans="1:24" s="38" customFormat="1" ht="6.75" customHeight="1" x14ac:dyDescent="0.3">
      <c r="A4" s="9"/>
      <c r="B4" s="9"/>
      <c r="C4" s="1"/>
      <c r="D4" s="25"/>
      <c r="E4" s="24"/>
      <c r="F4" s="24"/>
      <c r="G4" s="24"/>
      <c r="H4" s="24"/>
      <c r="I4" s="9"/>
      <c r="J4" s="9"/>
      <c r="K4" s="25"/>
      <c r="L4" s="37"/>
      <c r="M4" s="9"/>
      <c r="N4" s="9"/>
    </row>
    <row r="5" spans="1:24" s="38" customFormat="1" ht="23.25" customHeight="1" x14ac:dyDescent="0.3">
      <c r="A5" s="9"/>
      <c r="B5" s="9"/>
      <c r="C5" s="23" t="s">
        <v>13</v>
      </c>
      <c r="D5" s="25"/>
      <c r="E5" s="147"/>
      <c r="F5" s="148"/>
      <c r="G5" s="148"/>
      <c r="H5" s="148"/>
      <c r="I5" s="148"/>
      <c r="J5" s="148"/>
      <c r="K5" s="149"/>
      <c r="L5" s="37"/>
      <c r="M5" s="9"/>
      <c r="N5" s="9"/>
    </row>
    <row r="6" spans="1:24" s="38" customFormat="1" ht="21.75" customHeight="1" x14ac:dyDescent="0.3">
      <c r="A6" s="9"/>
      <c r="B6" s="9"/>
      <c r="C6" s="2"/>
      <c r="D6" s="2"/>
      <c r="E6" s="24"/>
      <c r="F6" s="24"/>
      <c r="G6" s="24"/>
      <c r="H6" s="24"/>
      <c r="I6" s="24"/>
      <c r="J6" s="24"/>
      <c r="K6" s="9"/>
      <c r="L6" s="9"/>
      <c r="M6" s="9"/>
      <c r="N6" s="9"/>
    </row>
    <row r="7" spans="1:24" s="38" customFormat="1" ht="20.25" customHeight="1" thickBot="1" x14ac:dyDescent="0.35">
      <c r="A7" s="9"/>
      <c r="B7" s="9"/>
      <c r="C7" s="2" t="s">
        <v>14</v>
      </c>
      <c r="D7" s="39"/>
      <c r="E7" s="24"/>
      <c r="F7" s="24"/>
      <c r="G7" s="24"/>
      <c r="H7" s="24"/>
      <c r="I7" s="24"/>
      <c r="J7" s="24"/>
      <c r="K7" s="9"/>
      <c r="L7" s="9"/>
      <c r="M7" s="9"/>
      <c r="N7" s="9"/>
    </row>
    <row r="8" spans="1:24" s="38" customFormat="1" ht="27.75" customHeight="1" x14ac:dyDescent="0.3">
      <c r="A8" s="9"/>
      <c r="B8" s="9"/>
      <c r="C8" s="156">
        <f>($X$23*$I$13)+($X$39*$I$25)+($X$50*$I$42)+($X$63*$I$53)+($X$73*$I$65)+($X$89*$I$75)+($X$97*$I$91)</f>
        <v>0.52654166666666657</v>
      </c>
      <c r="D8" s="40"/>
      <c r="E8" s="24"/>
      <c r="F8" s="24"/>
      <c r="G8" s="24"/>
      <c r="H8" s="24"/>
      <c r="I8" s="24"/>
      <c r="J8" s="24"/>
      <c r="K8" s="9"/>
      <c r="L8" s="9"/>
      <c r="M8" s="9"/>
      <c r="N8" s="9"/>
    </row>
    <row r="9" spans="1:24" s="38" customFormat="1" ht="4.5" customHeight="1" thickBot="1" x14ac:dyDescent="0.35">
      <c r="A9" s="9"/>
      <c r="B9" s="9"/>
      <c r="C9" s="157"/>
      <c r="D9" s="2"/>
      <c r="E9" s="24"/>
      <c r="F9" s="24"/>
      <c r="G9" s="24"/>
      <c r="H9" s="24"/>
      <c r="I9" s="24"/>
      <c r="J9" s="24"/>
      <c r="K9" s="9"/>
      <c r="L9" s="9"/>
      <c r="M9" s="9"/>
      <c r="N9" s="9"/>
    </row>
    <row r="10" spans="1:24" s="42" customFormat="1" ht="15.6" x14ac:dyDescent="0.25">
      <c r="A10" s="11"/>
      <c r="B10" s="11"/>
      <c r="C10" s="11"/>
      <c r="D10" s="11"/>
      <c r="E10" s="11" t="s">
        <v>1</v>
      </c>
      <c r="F10" s="41"/>
      <c r="G10" s="11" t="s">
        <v>2</v>
      </c>
      <c r="H10" s="41"/>
      <c r="I10" s="11" t="s">
        <v>3</v>
      </c>
      <c r="J10" s="41"/>
      <c r="K10" s="11" t="s">
        <v>4</v>
      </c>
      <c r="L10" s="41"/>
      <c r="M10" s="11" t="s">
        <v>10</v>
      </c>
      <c r="N10" s="11"/>
    </row>
    <row r="11" spans="1:24" s="38" customFormat="1" ht="38.25" customHeight="1" x14ac:dyDescent="0.3">
      <c r="A11" s="9"/>
      <c r="B11" s="9"/>
      <c r="C11" s="2"/>
      <c r="D11" s="2"/>
      <c r="E11" s="3" t="s">
        <v>15</v>
      </c>
      <c r="F11" s="43"/>
      <c r="G11" s="3" t="s">
        <v>16</v>
      </c>
      <c r="H11" s="43"/>
      <c r="I11" s="4" t="s">
        <v>17</v>
      </c>
      <c r="J11" s="43"/>
      <c r="K11" s="5" t="s">
        <v>18</v>
      </c>
      <c r="L11" s="44"/>
      <c r="M11" s="5" t="s">
        <v>24</v>
      </c>
      <c r="N11" s="44"/>
    </row>
    <row r="12" spans="1:24" s="38" customFormat="1" ht="6" customHeight="1" thickBot="1" x14ac:dyDescent="0.35">
      <c r="A12" s="9"/>
      <c r="B12" s="9"/>
      <c r="C12" s="39"/>
      <c r="D12" s="39"/>
      <c r="E12" s="43"/>
      <c r="F12" s="43"/>
      <c r="G12" s="43"/>
      <c r="H12" s="43"/>
      <c r="I12" s="43"/>
      <c r="J12" s="43"/>
      <c r="K12" s="44"/>
      <c r="L12" s="9"/>
      <c r="M12" s="9"/>
      <c r="N12" s="9"/>
      <c r="S12" s="8"/>
      <c r="T12" s="8" t="s">
        <v>8</v>
      </c>
    </row>
    <row r="13" spans="1:24" s="38" customFormat="1" ht="72.75" customHeight="1" thickBot="1" x14ac:dyDescent="0.35">
      <c r="A13" s="9"/>
      <c r="B13" s="153"/>
      <c r="C13" s="153"/>
      <c r="D13" s="131"/>
      <c r="E13" s="45"/>
      <c r="F13" s="46"/>
      <c r="G13" s="46"/>
      <c r="H13" s="46"/>
      <c r="I13" s="12">
        <v>0.15</v>
      </c>
      <c r="J13" s="47"/>
      <c r="K13" s="48"/>
      <c r="L13" s="9"/>
      <c r="M13" s="15" t="s">
        <v>54</v>
      </c>
      <c r="N13" s="9"/>
      <c r="O13" s="7" t="s">
        <v>23</v>
      </c>
      <c r="P13" s="6" t="s">
        <v>20</v>
      </c>
      <c r="Q13" s="6" t="s">
        <v>19</v>
      </c>
      <c r="R13" s="6" t="s">
        <v>21</v>
      </c>
      <c r="S13" s="6" t="s">
        <v>22</v>
      </c>
      <c r="T13" s="8" t="s">
        <v>5</v>
      </c>
      <c r="U13" s="8" t="s">
        <v>6</v>
      </c>
      <c r="V13" s="8" t="s">
        <v>7</v>
      </c>
      <c r="W13" s="8" t="s">
        <v>9</v>
      </c>
      <c r="X13" s="8"/>
    </row>
    <row r="14" spans="1:24" s="38" customFormat="1" ht="9.9" customHeight="1" x14ac:dyDescent="0.3">
      <c r="A14" s="9"/>
      <c r="B14" s="49" t="s">
        <v>11</v>
      </c>
      <c r="C14" s="50"/>
      <c r="D14" s="51"/>
      <c r="E14" s="46"/>
      <c r="F14" s="52"/>
      <c r="G14" s="52"/>
      <c r="H14" s="52"/>
      <c r="I14" s="47"/>
      <c r="J14" s="53"/>
      <c r="K14" s="54"/>
      <c r="L14" s="55"/>
      <c r="M14" s="56"/>
      <c r="N14" s="9"/>
    </row>
    <row r="15" spans="1:24" s="38" customFormat="1" ht="139.5" customHeight="1" x14ac:dyDescent="0.3">
      <c r="A15" s="9"/>
      <c r="B15" s="18" t="s">
        <v>34</v>
      </c>
      <c r="C15" s="15" t="s">
        <v>78</v>
      </c>
      <c r="D15" s="57"/>
      <c r="E15" s="132" t="s">
        <v>21</v>
      </c>
      <c r="F15" s="24"/>
      <c r="G15" s="133" t="s">
        <v>8</v>
      </c>
      <c r="H15" s="24"/>
      <c r="I15" s="58">
        <v>25</v>
      </c>
      <c r="J15" s="24"/>
      <c r="K15" s="134">
        <f>X15</f>
        <v>0.56299999999999994</v>
      </c>
      <c r="L15" s="59"/>
      <c r="M15" s="60" t="s">
        <v>64</v>
      </c>
      <c r="N15" s="59"/>
      <c r="O15" s="61">
        <f>IF(E15=$O$13,0%,0)</f>
        <v>0</v>
      </c>
      <c r="P15" s="61">
        <f>IF(E15=$P$13,6.3%,0)</f>
        <v>0</v>
      </c>
      <c r="Q15" s="61">
        <f>IF(E15=$Q$13,31.3%,0)</f>
        <v>0</v>
      </c>
      <c r="R15" s="61">
        <f>IF(E15=$R$13,56.3%,0)</f>
        <v>0.56299999999999994</v>
      </c>
      <c r="S15" s="61">
        <f>IF(E15=$S$13,81.3%,0)</f>
        <v>0</v>
      </c>
      <c r="T15" s="61">
        <f>IF($G15=T$13,0%,0)</f>
        <v>0</v>
      </c>
      <c r="U15" s="61">
        <f>IF($G15=U$13,6.3%,0)</f>
        <v>0</v>
      </c>
      <c r="V15" s="61">
        <f>IF($G15=V$13,12.5%,0)</f>
        <v>0</v>
      </c>
      <c r="W15" s="61">
        <f>IF($G15=W$13,18.8%,0)</f>
        <v>0</v>
      </c>
      <c r="X15" s="62">
        <f>IF(E15=$O$13,0,(I15*(SUM(O15:S15)+SUM(T15:W15)))/I15)</f>
        <v>0.56299999999999994</v>
      </c>
    </row>
    <row r="16" spans="1:24" s="38" customFormat="1" ht="9.9" customHeight="1" x14ac:dyDescent="0.3">
      <c r="A16" s="9"/>
      <c r="B16" s="20"/>
      <c r="C16" s="57"/>
      <c r="D16" s="57"/>
      <c r="E16" s="57"/>
      <c r="F16" s="24"/>
      <c r="G16" s="57"/>
      <c r="H16" s="24"/>
      <c r="I16" s="24"/>
      <c r="J16" s="24"/>
      <c r="K16" s="63"/>
      <c r="L16" s="59"/>
      <c r="M16" s="64"/>
      <c r="N16" s="59"/>
      <c r="T16" s="65"/>
    </row>
    <row r="17" spans="1:46" s="38" customFormat="1" ht="78" customHeight="1" x14ac:dyDescent="0.3">
      <c r="A17" s="9"/>
      <c r="B17" s="19" t="s">
        <v>35</v>
      </c>
      <c r="C17" s="15" t="s">
        <v>66</v>
      </c>
      <c r="D17" s="57"/>
      <c r="E17" s="132" t="s">
        <v>21</v>
      </c>
      <c r="F17" s="24"/>
      <c r="G17" s="135" t="s">
        <v>8</v>
      </c>
      <c r="H17" s="24"/>
      <c r="I17" s="58">
        <v>35</v>
      </c>
      <c r="J17" s="24"/>
      <c r="K17" s="136">
        <f>X17</f>
        <v>0.56299999999999994</v>
      </c>
      <c r="L17" s="59"/>
      <c r="M17" s="60" t="s">
        <v>64</v>
      </c>
      <c r="N17" s="59"/>
      <c r="O17" s="61">
        <f>IF(E17=$O$13,0%,0)</f>
        <v>0</v>
      </c>
      <c r="P17" s="61">
        <f>IF(E17=$P$13,6.3%,0)</f>
        <v>0</v>
      </c>
      <c r="Q17" s="61">
        <f>IF(E17=$Q$13,31.3%,0)</f>
        <v>0</v>
      </c>
      <c r="R17" s="61">
        <f>IF(E17=$R$13,56.3%,0)</f>
        <v>0.56299999999999994</v>
      </c>
      <c r="S17" s="61">
        <f>IF(E17=$S$13,81.3%,0)</f>
        <v>0</v>
      </c>
      <c r="T17" s="61">
        <f>IF($G17=T$13,0%,0)</f>
        <v>0</v>
      </c>
      <c r="U17" s="61">
        <f>IF($G17=U$13,6.3%,0)</f>
        <v>0</v>
      </c>
      <c r="V17" s="61">
        <f>IF($G17=V$13,12.5%,0)</f>
        <v>0</v>
      </c>
      <c r="W17" s="61">
        <f>IF($G17=W$13,18.8%,0)</f>
        <v>0</v>
      </c>
      <c r="X17" s="62">
        <f>IF(E17=$O$13,0,(I17*(SUM(O17:S17)+SUM(T17:W17)))/I17)</f>
        <v>0.56299999999999994</v>
      </c>
    </row>
    <row r="18" spans="1:46" s="9" customFormat="1" ht="9.9" customHeight="1" x14ac:dyDescent="0.3">
      <c r="B18" s="13"/>
      <c r="C18" s="16"/>
      <c r="D18" s="57"/>
      <c r="E18" s="137"/>
      <c r="F18" s="24"/>
      <c r="G18" s="138"/>
      <c r="H18" s="24"/>
      <c r="I18" s="66"/>
      <c r="J18" s="24"/>
      <c r="K18" s="67"/>
      <c r="L18" s="59"/>
      <c r="M18" s="60"/>
      <c r="N18" s="59"/>
      <c r="O18" s="68"/>
      <c r="P18" s="68"/>
      <c r="Q18" s="68"/>
      <c r="R18" s="68"/>
      <c r="S18" s="68"/>
      <c r="T18" s="68"/>
      <c r="U18" s="68"/>
      <c r="V18" s="68"/>
      <c r="W18" s="68"/>
      <c r="X18" s="69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</row>
    <row r="19" spans="1:46" s="38" customFormat="1" ht="79.5" customHeight="1" x14ac:dyDescent="0.3">
      <c r="A19" s="9"/>
      <c r="B19" s="20" t="s">
        <v>36</v>
      </c>
      <c r="C19" s="15" t="s">
        <v>67</v>
      </c>
      <c r="D19" s="57"/>
      <c r="E19" s="132" t="s">
        <v>19</v>
      </c>
      <c r="F19" s="24"/>
      <c r="G19" s="135" t="s">
        <v>8</v>
      </c>
      <c r="H19" s="24"/>
      <c r="I19" s="58">
        <v>20</v>
      </c>
      <c r="J19" s="24"/>
      <c r="K19" s="134">
        <f>X19</f>
        <v>0.313</v>
      </c>
      <c r="L19" s="59"/>
      <c r="M19" s="101" t="s">
        <v>98</v>
      </c>
      <c r="N19" s="59"/>
      <c r="O19" s="61">
        <f>IF(E19=$O$13,0%,0)</f>
        <v>0</v>
      </c>
      <c r="P19" s="61">
        <f>IF(E19=$P$13,6.3%,0)</f>
        <v>0</v>
      </c>
      <c r="Q19" s="61">
        <f>IF(E19=$Q$13,31.3%,0)</f>
        <v>0.313</v>
      </c>
      <c r="R19" s="61">
        <f>IF(E19=$R$13,56.3%,0)</f>
        <v>0</v>
      </c>
      <c r="S19" s="61">
        <f>IF(E19=$S$13,81.3%,0)</f>
        <v>0</v>
      </c>
      <c r="T19" s="61">
        <f>IF($G19=T$13,0%,0)</f>
        <v>0</v>
      </c>
      <c r="U19" s="61">
        <f>IF($G19=U$13,6.3%,0)</f>
        <v>0</v>
      </c>
      <c r="V19" s="61">
        <f>IF($G19=V$13,12.5%,0)</f>
        <v>0</v>
      </c>
      <c r="W19" s="61">
        <f>IF($G19=W$13,18.8%,0)</f>
        <v>0</v>
      </c>
      <c r="X19" s="62">
        <f>IF(E19=$O$13,0,(I19*(SUM(O19:S19)+SUM(T19:W19)))/I19)</f>
        <v>0.313</v>
      </c>
    </row>
    <row r="20" spans="1:46" s="38" customFormat="1" ht="9.9" customHeight="1" x14ac:dyDescent="0.3">
      <c r="A20" s="9"/>
      <c r="B20" s="20"/>
      <c r="C20" s="57"/>
      <c r="D20" s="57"/>
      <c r="E20" s="24"/>
      <c r="F20" s="24"/>
      <c r="G20" s="24"/>
      <c r="H20" s="24"/>
      <c r="I20" s="24"/>
      <c r="J20" s="24"/>
      <c r="K20" s="63"/>
      <c r="L20" s="59"/>
      <c r="M20" s="64"/>
      <c r="N20" s="59"/>
      <c r="T20" s="65"/>
    </row>
    <row r="21" spans="1:46" s="38" customFormat="1" ht="96" customHeight="1" x14ac:dyDescent="0.3">
      <c r="A21" s="9"/>
      <c r="B21" s="20" t="s">
        <v>37</v>
      </c>
      <c r="C21" s="15" t="s">
        <v>68</v>
      </c>
      <c r="D21" s="57"/>
      <c r="E21" s="132" t="s">
        <v>21</v>
      </c>
      <c r="F21" s="24"/>
      <c r="G21" s="135" t="s">
        <v>8</v>
      </c>
      <c r="H21" s="24"/>
      <c r="I21" s="58">
        <v>20</v>
      </c>
      <c r="J21" s="24"/>
      <c r="K21" s="134">
        <f>X21</f>
        <v>0.56299999999999994</v>
      </c>
      <c r="L21" s="59"/>
      <c r="M21" s="60" t="s">
        <v>64</v>
      </c>
      <c r="N21" s="59"/>
      <c r="O21" s="61">
        <f>IF(E21=$O$13,0%,0)</f>
        <v>0</v>
      </c>
      <c r="P21" s="61">
        <f>IF(E21=$P$13,6.3%,0)</f>
        <v>0</v>
      </c>
      <c r="Q21" s="61">
        <f>IF(E21=$Q$13,31.3%,0)</f>
        <v>0</v>
      </c>
      <c r="R21" s="61">
        <f>IF(E21=$R$13,56.3%,0)</f>
        <v>0.56299999999999994</v>
      </c>
      <c r="S21" s="61">
        <f>IF(E21=$S$13,81.3%,0)</f>
        <v>0</v>
      </c>
      <c r="T21" s="61">
        <f>IF($G21=T$13,0%,0)</f>
        <v>0</v>
      </c>
      <c r="U21" s="61">
        <f>IF($G21=U$13,6.3%,0)</f>
        <v>0</v>
      </c>
      <c r="V21" s="61">
        <f>IF($G21=V$13,12.5%,0)</f>
        <v>0</v>
      </c>
      <c r="W21" s="61">
        <f>IF($G21=W$13,18.8%,0)</f>
        <v>0</v>
      </c>
      <c r="X21" s="62">
        <f>IF(E21=$O$13,0,(I21*(SUM(O21:S21)+SUM(T21:W21)))/I21)</f>
        <v>0.56299999999999994</v>
      </c>
    </row>
    <row r="22" spans="1:46" s="38" customFormat="1" ht="48.75" customHeight="1" thickBot="1" x14ac:dyDescent="0.35">
      <c r="A22" s="9"/>
      <c r="B22" s="70"/>
      <c r="C22" s="130" t="s">
        <v>93</v>
      </c>
      <c r="D22" s="71"/>
      <c r="E22" s="72"/>
      <c r="F22" s="72"/>
      <c r="G22" s="72"/>
      <c r="H22" s="72"/>
      <c r="I22" s="24"/>
      <c r="J22" s="24"/>
      <c r="K22" s="73"/>
      <c r="L22" s="74"/>
      <c r="M22" s="75"/>
      <c r="N22" s="59"/>
      <c r="T22" s="65"/>
    </row>
    <row r="23" spans="1:46" s="38" customFormat="1" ht="24" customHeight="1" thickBot="1" x14ac:dyDescent="0.35">
      <c r="A23" s="9"/>
      <c r="B23" s="9"/>
      <c r="C23" s="2"/>
      <c r="D23" s="2"/>
      <c r="E23" s="24"/>
      <c r="F23" s="24"/>
      <c r="G23" s="24"/>
      <c r="H23" s="24"/>
      <c r="I23" s="76">
        <f>SUM(I15:I21)</f>
        <v>100</v>
      </c>
      <c r="J23" s="77"/>
      <c r="K23" s="139">
        <f>X23</f>
        <v>0.50049999999999994</v>
      </c>
      <c r="L23" s="59"/>
      <c r="M23" s="59"/>
      <c r="N23" s="59"/>
      <c r="X23" s="65">
        <f>AVERAGE(X15:X21)</f>
        <v>0.50049999999999994</v>
      </c>
    </row>
    <row r="24" spans="1:46" s="38" customFormat="1" ht="9" customHeight="1" thickBot="1" x14ac:dyDescent="0.35">
      <c r="A24" s="9"/>
      <c r="B24" s="9"/>
      <c r="C24" s="2" t="s">
        <v>0</v>
      </c>
      <c r="D24" s="2"/>
      <c r="E24" s="24"/>
      <c r="F24" s="24"/>
      <c r="G24" s="24"/>
      <c r="H24" s="24"/>
      <c r="I24" s="24"/>
      <c r="J24" s="24"/>
      <c r="K24" s="9"/>
      <c r="L24" s="59"/>
      <c r="M24" s="59"/>
      <c r="N24" s="59"/>
      <c r="T24" s="78"/>
    </row>
    <row r="25" spans="1:46" s="38" customFormat="1" ht="28.5" customHeight="1" thickBot="1" x14ac:dyDescent="0.35">
      <c r="A25" s="9"/>
      <c r="B25" s="79"/>
      <c r="C25" s="131"/>
      <c r="D25" s="131"/>
      <c r="E25" s="46"/>
      <c r="F25" s="46"/>
      <c r="G25" s="46"/>
      <c r="H25" s="46"/>
      <c r="I25" s="12">
        <v>0.2</v>
      </c>
      <c r="J25" s="47"/>
      <c r="K25" s="48"/>
      <c r="L25" s="59"/>
      <c r="M25" s="80"/>
      <c r="N25" s="59"/>
      <c r="O25" s="38">
        <v>1</v>
      </c>
      <c r="P25" s="38">
        <v>2</v>
      </c>
      <c r="Q25" s="38">
        <v>3</v>
      </c>
      <c r="R25" s="38">
        <v>4</v>
      </c>
      <c r="S25" s="38">
        <v>4</v>
      </c>
      <c r="T25" s="81"/>
    </row>
    <row r="26" spans="1:46" s="38" customFormat="1" ht="9.9" customHeight="1" x14ac:dyDescent="0.3">
      <c r="A26" s="9"/>
      <c r="B26" s="82"/>
      <c r="C26" s="51"/>
      <c r="D26" s="51"/>
      <c r="E26" s="52"/>
      <c r="F26" s="52"/>
      <c r="G26" s="52"/>
      <c r="H26" s="52"/>
      <c r="I26" s="53"/>
      <c r="J26" s="53"/>
      <c r="K26" s="54"/>
      <c r="L26" s="83"/>
      <c r="M26" s="84"/>
      <c r="N26" s="59"/>
      <c r="T26" s="81"/>
    </row>
    <row r="27" spans="1:46" s="38" customFormat="1" ht="150" customHeight="1" x14ac:dyDescent="0.3">
      <c r="A27" s="9"/>
      <c r="B27" s="20" t="s">
        <v>38</v>
      </c>
      <c r="C27" s="15" t="s">
        <v>81</v>
      </c>
      <c r="D27" s="57"/>
      <c r="E27" s="132" t="s">
        <v>21</v>
      </c>
      <c r="F27" s="24"/>
      <c r="G27" s="135" t="s">
        <v>8</v>
      </c>
      <c r="H27" s="24"/>
      <c r="I27" s="58">
        <v>20</v>
      </c>
      <c r="J27" s="24"/>
      <c r="K27" s="140">
        <f>X27</f>
        <v>0.56299999999999994</v>
      </c>
      <c r="L27" s="59"/>
      <c r="M27" s="60" t="s">
        <v>64</v>
      </c>
      <c r="N27" s="59"/>
      <c r="O27" s="61">
        <f>IF(E27=$O$13,0%,0)</f>
        <v>0</v>
      </c>
      <c r="P27" s="61">
        <f>IF(E27=$P$13,6.3%,0)</f>
        <v>0</v>
      </c>
      <c r="Q27" s="61">
        <f>IF(E27=$Q$13,31.3%,0)</f>
        <v>0</v>
      </c>
      <c r="R27" s="61">
        <f>IF(E27=$R$13,56.3%,0)</f>
        <v>0.56299999999999994</v>
      </c>
      <c r="S27" s="61">
        <f>IF(E27=$S$13,81.3%,0)</f>
        <v>0</v>
      </c>
      <c r="T27" s="61">
        <f>IF($G27=T$13,0%,0)</f>
        <v>0</v>
      </c>
      <c r="U27" s="61">
        <f>IF($G27=U$13,6.3%,0)</f>
        <v>0</v>
      </c>
      <c r="V27" s="61">
        <f>IF($G27=V$13,12.5%,0)</f>
        <v>0</v>
      </c>
      <c r="W27" s="61">
        <f>IF($G27=W$13,18.8%,0)</f>
        <v>0</v>
      </c>
      <c r="X27" s="62">
        <f>IF(E27=$O$13,0,(I27*(SUM(O27:S27)+SUM(T27:W27)))/I27)</f>
        <v>0.56299999999999994</v>
      </c>
    </row>
    <row r="28" spans="1:46" s="38" customFormat="1" ht="9.9" customHeight="1" x14ac:dyDescent="0.3">
      <c r="A28" s="9"/>
      <c r="B28" s="20"/>
      <c r="C28" s="85"/>
      <c r="D28" s="57"/>
      <c r="E28" s="24"/>
      <c r="F28" s="24"/>
      <c r="G28" s="24"/>
      <c r="H28" s="24"/>
      <c r="I28" s="24"/>
      <c r="J28" s="24"/>
      <c r="K28" s="63"/>
      <c r="L28" s="59"/>
      <c r="M28" s="64"/>
      <c r="N28" s="59"/>
      <c r="T28" s="65"/>
    </row>
    <row r="29" spans="1:46" s="38" customFormat="1" ht="91.5" customHeight="1" x14ac:dyDescent="0.3">
      <c r="A29" s="9"/>
      <c r="B29" s="20" t="s">
        <v>39</v>
      </c>
      <c r="C29" s="15" t="s">
        <v>69</v>
      </c>
      <c r="D29" s="57"/>
      <c r="E29" s="132" t="s">
        <v>21</v>
      </c>
      <c r="F29" s="24"/>
      <c r="G29" s="135" t="s">
        <v>8</v>
      </c>
      <c r="H29" s="24"/>
      <c r="I29" s="58">
        <v>20</v>
      </c>
      <c r="J29" s="24"/>
      <c r="K29" s="134">
        <f>X29</f>
        <v>0.56299999999999994</v>
      </c>
      <c r="L29" s="59"/>
      <c r="M29" s="101" t="s">
        <v>99</v>
      </c>
      <c r="N29" s="59"/>
      <c r="O29" s="61">
        <f>IF(E29=$O$13,0%,0)</f>
        <v>0</v>
      </c>
      <c r="P29" s="61">
        <f>IF(E29=$P$13,6.3%,0)</f>
        <v>0</v>
      </c>
      <c r="Q29" s="61">
        <f>IF(E29=$Q$13,31.3%,0)</f>
        <v>0</v>
      </c>
      <c r="R29" s="61">
        <f>IF(E29=$R$13,56.3%,0)</f>
        <v>0.56299999999999994</v>
      </c>
      <c r="S29" s="61">
        <f>IF(E29=$S$13,81.3%,0)</f>
        <v>0</v>
      </c>
      <c r="T29" s="61">
        <f>IF($G29=T$13,0%,0)</f>
        <v>0</v>
      </c>
      <c r="U29" s="61">
        <f>IF($G29=U$13,6.3%,0)</f>
        <v>0</v>
      </c>
      <c r="V29" s="61">
        <f>IF($G29=V$13,12.5%,0)</f>
        <v>0</v>
      </c>
      <c r="W29" s="61">
        <f>IF($G29=W$13,18.8%,0)</f>
        <v>0</v>
      </c>
      <c r="X29" s="62">
        <f>IF(E29=$O$13,0,(I29*(SUM(O29:S29)+SUM(T29:W29)))/I29)</f>
        <v>0.56299999999999994</v>
      </c>
    </row>
    <row r="30" spans="1:46" s="38" customFormat="1" ht="9.9" customHeight="1" x14ac:dyDescent="0.3">
      <c r="A30" s="9"/>
      <c r="B30" s="20"/>
      <c r="C30" s="85"/>
      <c r="D30" s="57"/>
      <c r="E30" s="57"/>
      <c r="F30" s="24"/>
      <c r="G30" s="57"/>
      <c r="H30" s="24"/>
      <c r="I30" s="24"/>
      <c r="J30" s="24"/>
      <c r="K30" s="63"/>
      <c r="L30" s="59"/>
      <c r="M30" s="64"/>
      <c r="N30" s="59"/>
      <c r="T30" s="65"/>
    </row>
    <row r="31" spans="1:46" s="38" customFormat="1" ht="151.5" customHeight="1" x14ac:dyDescent="0.3">
      <c r="A31" s="9"/>
      <c r="B31" s="20" t="s">
        <v>40</v>
      </c>
      <c r="C31" s="15" t="s">
        <v>70</v>
      </c>
      <c r="D31" s="57"/>
      <c r="E31" s="132" t="s">
        <v>21</v>
      </c>
      <c r="F31" s="24"/>
      <c r="G31" s="135" t="s">
        <v>8</v>
      </c>
      <c r="H31" s="24"/>
      <c r="I31" s="58">
        <v>20</v>
      </c>
      <c r="J31" s="24"/>
      <c r="K31" s="134">
        <f>X31</f>
        <v>0.56299999999999994</v>
      </c>
      <c r="L31" s="59"/>
      <c r="M31" s="60" t="s">
        <v>64</v>
      </c>
      <c r="N31" s="59"/>
      <c r="O31" s="61">
        <f>IF(E31=$O$13,0%,0)</f>
        <v>0</v>
      </c>
      <c r="P31" s="61">
        <f>IF(E31=$P$13,6.3%,0)</f>
        <v>0</v>
      </c>
      <c r="Q31" s="61">
        <f>IF(E31=$Q$13,31.3%,0)</f>
        <v>0</v>
      </c>
      <c r="R31" s="61">
        <f>IF(E31=$R$13,56.3%,0)</f>
        <v>0.56299999999999994</v>
      </c>
      <c r="S31" s="61">
        <f>IF(E31=$S$13,81.3%,0)</f>
        <v>0</v>
      </c>
      <c r="T31" s="61">
        <f>IF($G31=T$13,0%,0)</f>
        <v>0</v>
      </c>
      <c r="U31" s="61">
        <f>IF($G31=U$13,6.3%,0)</f>
        <v>0</v>
      </c>
      <c r="V31" s="61">
        <f>IF($G31=V$13,12.5%,0)</f>
        <v>0</v>
      </c>
      <c r="W31" s="61">
        <f>IF($G31=W$13,18.8%,0)</f>
        <v>0</v>
      </c>
      <c r="X31" s="62">
        <f>IF(E31=$O$13,0,(I31*(SUM(O31:S31)+SUM(T31:W31)))/I31)</f>
        <v>0.56299999999999994</v>
      </c>
    </row>
    <row r="32" spans="1:46" s="38" customFormat="1" ht="9.9" customHeight="1" x14ac:dyDescent="0.3">
      <c r="A32" s="9"/>
      <c r="B32" s="20"/>
      <c r="C32" s="85"/>
      <c r="D32" s="57"/>
      <c r="E32" s="57"/>
      <c r="F32" s="24"/>
      <c r="G32" s="57"/>
      <c r="H32" s="24"/>
      <c r="I32" s="24"/>
      <c r="J32" s="24"/>
      <c r="K32" s="63"/>
      <c r="L32" s="59"/>
      <c r="M32" s="64"/>
      <c r="N32" s="59"/>
      <c r="T32" s="65"/>
    </row>
    <row r="33" spans="1:24" s="38" customFormat="1" ht="76.5" customHeight="1" x14ac:dyDescent="0.3">
      <c r="A33" s="9"/>
      <c r="B33" s="20" t="s">
        <v>41</v>
      </c>
      <c r="C33" s="15" t="s">
        <v>82</v>
      </c>
      <c r="D33" s="57"/>
      <c r="E33" s="132" t="s">
        <v>19</v>
      </c>
      <c r="F33" s="24"/>
      <c r="G33" s="135" t="s">
        <v>8</v>
      </c>
      <c r="H33" s="24"/>
      <c r="I33" s="58">
        <v>20</v>
      </c>
      <c r="J33" s="24"/>
      <c r="K33" s="134">
        <f>X33</f>
        <v>0.313</v>
      </c>
      <c r="L33" s="59"/>
      <c r="M33" s="60" t="s">
        <v>100</v>
      </c>
      <c r="N33" s="59"/>
      <c r="O33" s="61">
        <f>IF(E33=$O$13,0%,0)</f>
        <v>0</v>
      </c>
      <c r="P33" s="61">
        <f>IF(E33=$P$13,6.3%,0)</f>
        <v>0</v>
      </c>
      <c r="Q33" s="61">
        <f>IF(E33=$Q$13,31.3%,0)</f>
        <v>0.313</v>
      </c>
      <c r="R33" s="61">
        <f>IF(E33=$R$13,56.3%,0)</f>
        <v>0</v>
      </c>
      <c r="S33" s="61">
        <f>IF(E33=$S$13,81.3%,0)</f>
        <v>0</v>
      </c>
      <c r="T33" s="61">
        <f>IF($G33=T$13,0%,0)</f>
        <v>0</v>
      </c>
      <c r="U33" s="61">
        <f>IF($G33=U$13,6.3%,0)</f>
        <v>0</v>
      </c>
      <c r="V33" s="61">
        <f>IF($G33=V$13,12.5%,0)</f>
        <v>0</v>
      </c>
      <c r="W33" s="61">
        <f>IF($G33=W$13,18.8%,0)</f>
        <v>0</v>
      </c>
      <c r="X33" s="62">
        <f>IF(E33=$O$13,0,(I33*(SUM(O33:S33)+SUM(T33:W33)))/I33)</f>
        <v>0.313</v>
      </c>
    </row>
    <row r="34" spans="1:24" s="38" customFormat="1" ht="9.9" customHeight="1" x14ac:dyDescent="0.3">
      <c r="A34" s="9"/>
      <c r="B34" s="20"/>
      <c r="C34" s="85"/>
      <c r="D34" s="57"/>
      <c r="E34" s="57"/>
      <c r="F34" s="24"/>
      <c r="G34" s="57"/>
      <c r="H34" s="24"/>
      <c r="I34" s="24"/>
      <c r="J34" s="24"/>
      <c r="K34" s="63"/>
      <c r="L34" s="59"/>
      <c r="M34" s="64"/>
      <c r="N34" s="59"/>
      <c r="T34" s="65"/>
    </row>
    <row r="35" spans="1:24" s="38" customFormat="1" ht="61.5" customHeight="1" x14ac:dyDescent="0.3">
      <c r="A35" s="9"/>
      <c r="B35" s="20" t="s">
        <v>43</v>
      </c>
      <c r="C35" s="15" t="s">
        <v>87</v>
      </c>
      <c r="D35" s="57"/>
      <c r="E35" s="132" t="s">
        <v>21</v>
      </c>
      <c r="F35" s="24"/>
      <c r="G35" s="135" t="s">
        <v>8</v>
      </c>
      <c r="H35" s="24"/>
      <c r="I35" s="58">
        <v>10</v>
      </c>
      <c r="J35" s="24"/>
      <c r="K35" s="134">
        <f>X35</f>
        <v>0.56299999999999994</v>
      </c>
      <c r="L35" s="59"/>
      <c r="M35" s="60" t="s">
        <v>64</v>
      </c>
      <c r="N35" s="59"/>
      <c r="O35" s="61">
        <f>IF(E35=$O$13,0%,0)</f>
        <v>0</v>
      </c>
      <c r="P35" s="61">
        <f>IF(E35=$P$13,6.3%,0)</f>
        <v>0</v>
      </c>
      <c r="Q35" s="61">
        <f>IF(E35=$Q$13,31.3%,0)</f>
        <v>0</v>
      </c>
      <c r="R35" s="61">
        <f>IF(E35=$R$13,56.3%,0)</f>
        <v>0.56299999999999994</v>
      </c>
      <c r="S35" s="61">
        <f>IF(E35=$S$13,81.3%,0)</f>
        <v>0</v>
      </c>
      <c r="T35" s="61">
        <f>IF($G35=T$13,0%,0)</f>
        <v>0</v>
      </c>
      <c r="U35" s="61">
        <f>IF($G35=U$13,6.3%,0)</f>
        <v>0</v>
      </c>
      <c r="V35" s="61">
        <f>IF($G35=V$13,12.5%,0)</f>
        <v>0</v>
      </c>
      <c r="W35" s="61">
        <f>IF($G35=W$13,18.8%,0)</f>
        <v>0</v>
      </c>
      <c r="X35" s="62">
        <f>IF(E35=$O$13,0,(I35*(SUM(O35:S35)+SUM(T35:W35)))/I35)</f>
        <v>0.56299999999999994</v>
      </c>
    </row>
    <row r="36" spans="1:24" s="38" customFormat="1" ht="9.9" customHeight="1" x14ac:dyDescent="0.3">
      <c r="A36" s="9"/>
      <c r="B36" s="20"/>
      <c r="C36" s="85"/>
      <c r="D36" s="57"/>
      <c r="E36" s="57"/>
      <c r="F36" s="24"/>
      <c r="G36" s="57"/>
      <c r="H36" s="24"/>
      <c r="I36" s="24"/>
      <c r="J36" s="24"/>
      <c r="K36" s="63"/>
      <c r="L36" s="59"/>
      <c r="M36" s="64"/>
      <c r="N36" s="59"/>
      <c r="T36" s="65"/>
    </row>
    <row r="37" spans="1:24" s="38" customFormat="1" ht="93" customHeight="1" x14ac:dyDescent="0.3">
      <c r="A37" s="9"/>
      <c r="B37" s="20" t="s">
        <v>42</v>
      </c>
      <c r="C37" s="15" t="s">
        <v>71</v>
      </c>
      <c r="D37" s="57"/>
      <c r="E37" s="132" t="s">
        <v>21</v>
      </c>
      <c r="F37" s="24"/>
      <c r="G37" s="135" t="s">
        <v>8</v>
      </c>
      <c r="H37" s="24"/>
      <c r="I37" s="58">
        <v>10</v>
      </c>
      <c r="J37" s="24"/>
      <c r="K37" s="134">
        <f>X37</f>
        <v>0.56299999999999994</v>
      </c>
      <c r="L37" s="59"/>
      <c r="M37" s="60" t="s">
        <v>64</v>
      </c>
      <c r="N37" s="59"/>
      <c r="O37" s="61">
        <f>IF(E37=$O$13,0%,0)</f>
        <v>0</v>
      </c>
      <c r="P37" s="61">
        <f>IF(E37=$P$13,6.3%,0)</f>
        <v>0</v>
      </c>
      <c r="Q37" s="61">
        <f>IF(E37=$Q$13,31.3%,0)</f>
        <v>0</v>
      </c>
      <c r="R37" s="61">
        <f>IF(E37=$R$13,56.3%,0)</f>
        <v>0.56299999999999994</v>
      </c>
      <c r="S37" s="61">
        <f>IF(E37=$S$13,81.3%,0)</f>
        <v>0</v>
      </c>
      <c r="T37" s="61">
        <f>IF($G37=T$13,0%,0)</f>
        <v>0</v>
      </c>
      <c r="U37" s="61">
        <f>IF($G37=U$13,6.3%,0)</f>
        <v>0</v>
      </c>
      <c r="V37" s="61">
        <f>IF($G37=V$13,12.5%,0)</f>
        <v>0</v>
      </c>
      <c r="W37" s="61">
        <f>IF($G37=W$13,18.8%,0)</f>
        <v>0</v>
      </c>
      <c r="X37" s="62">
        <f>IF(E37=$O$13,0,(I37*(SUM(O37:S37)+SUM(T37:W37)))/I37)</f>
        <v>0.56299999999999994</v>
      </c>
    </row>
    <row r="38" spans="1:24" s="38" customFormat="1" ht="57" customHeight="1" thickBot="1" x14ac:dyDescent="0.35">
      <c r="A38" s="9"/>
      <c r="B38" s="21"/>
      <c r="C38" s="130" t="s">
        <v>94</v>
      </c>
      <c r="D38" s="71"/>
      <c r="E38" s="71"/>
      <c r="F38" s="72"/>
      <c r="G38" s="71"/>
      <c r="H38" s="72"/>
      <c r="I38" s="24"/>
      <c r="J38" s="24"/>
      <c r="K38" s="63"/>
      <c r="L38" s="74"/>
      <c r="M38" s="75"/>
      <c r="N38" s="59"/>
      <c r="T38" s="65"/>
    </row>
    <row r="39" spans="1:24" s="38" customFormat="1" ht="18" customHeight="1" thickBot="1" x14ac:dyDescent="0.35">
      <c r="A39" s="9"/>
      <c r="B39" s="9"/>
      <c r="C39" s="2"/>
      <c r="D39" s="2"/>
      <c r="E39" s="24"/>
      <c r="F39" s="24"/>
      <c r="G39" s="24"/>
      <c r="H39" s="24"/>
      <c r="I39" s="76">
        <f>SUM(I27:I37)</f>
        <v>100</v>
      </c>
      <c r="J39" s="77"/>
      <c r="K39" s="139">
        <f>X39</f>
        <v>0.5213333333333332</v>
      </c>
      <c r="L39" s="59"/>
      <c r="M39" s="59"/>
      <c r="N39" s="59"/>
      <c r="X39" s="65">
        <f>AVERAGE(X27:X37)</f>
        <v>0.5213333333333332</v>
      </c>
    </row>
    <row r="40" spans="1:24" s="38" customFormat="1" ht="15.6" x14ac:dyDescent="0.3">
      <c r="A40" s="9"/>
      <c r="B40" s="9"/>
      <c r="C40" s="2"/>
      <c r="D40" s="2"/>
      <c r="E40" s="24"/>
      <c r="F40" s="24"/>
      <c r="G40" s="24"/>
      <c r="H40" s="24"/>
      <c r="I40" s="24"/>
      <c r="J40" s="24"/>
      <c r="K40" s="9"/>
      <c r="L40" s="59"/>
      <c r="M40" s="59"/>
      <c r="N40" s="59"/>
    </row>
    <row r="41" spans="1:24" s="38" customFormat="1" ht="18" customHeight="1" thickBot="1" x14ac:dyDescent="0.35">
      <c r="A41" s="9"/>
      <c r="B41" s="79"/>
      <c r="C41" s="131"/>
      <c r="D41" s="131"/>
      <c r="E41" s="46"/>
      <c r="F41" s="46"/>
      <c r="G41" s="46"/>
      <c r="H41" s="46"/>
      <c r="I41" s="47"/>
      <c r="J41" s="47"/>
      <c r="K41" s="154"/>
      <c r="L41" s="154"/>
      <c r="M41" s="154"/>
      <c r="N41" s="59"/>
      <c r="T41" s="81"/>
    </row>
    <row r="42" spans="1:24" s="38" customFormat="1" ht="22.5" customHeight="1" thickBot="1" x14ac:dyDescent="0.35">
      <c r="A42" s="9"/>
      <c r="B42" s="79"/>
      <c r="C42" s="86"/>
      <c r="D42" s="86"/>
      <c r="E42" s="46"/>
      <c r="F42" s="46"/>
      <c r="G42" s="46"/>
      <c r="H42" s="46"/>
      <c r="I42" s="87">
        <v>0.15</v>
      </c>
      <c r="J42" s="47"/>
      <c r="K42" s="155"/>
      <c r="L42" s="155"/>
      <c r="M42" s="155"/>
      <c r="N42" s="59"/>
      <c r="T42" s="81"/>
    </row>
    <row r="43" spans="1:24" s="38" customFormat="1" ht="9.9" customHeight="1" x14ac:dyDescent="0.3">
      <c r="A43" s="9"/>
      <c r="B43" s="88"/>
      <c r="C43" s="89"/>
      <c r="D43" s="89"/>
      <c r="E43" s="90"/>
      <c r="F43" s="90"/>
      <c r="G43" s="90"/>
      <c r="H43" s="90"/>
      <c r="I43" s="90"/>
      <c r="J43" s="90"/>
      <c r="K43" s="55"/>
      <c r="L43" s="83"/>
      <c r="M43" s="91"/>
      <c r="N43" s="59"/>
      <c r="T43" s="81"/>
    </row>
    <row r="44" spans="1:24" s="38" customFormat="1" ht="81.75" customHeight="1" x14ac:dyDescent="0.3">
      <c r="A44" s="9"/>
      <c r="B44" s="20" t="s">
        <v>44</v>
      </c>
      <c r="C44" s="15" t="s">
        <v>74</v>
      </c>
      <c r="D44" s="57"/>
      <c r="E44" s="132" t="s">
        <v>21</v>
      </c>
      <c r="F44" s="24"/>
      <c r="G44" s="135" t="s">
        <v>8</v>
      </c>
      <c r="H44" s="24"/>
      <c r="I44" s="58">
        <v>35</v>
      </c>
      <c r="J44" s="24"/>
      <c r="K44" s="134">
        <f>X44</f>
        <v>0.56299999999999994</v>
      </c>
      <c r="L44" s="59"/>
      <c r="M44" s="60" t="s">
        <v>64</v>
      </c>
      <c r="N44" s="59"/>
      <c r="O44" s="61">
        <f>IF(E44=$O$13,0%,0)</f>
        <v>0</v>
      </c>
      <c r="P44" s="61">
        <f>IF(E44=$P$13,6.3%,0)</f>
        <v>0</v>
      </c>
      <c r="Q44" s="61">
        <f>IF(E44=$Q$13,31.3%,0)</f>
        <v>0</v>
      </c>
      <c r="R44" s="61">
        <f>IF(E44=$R$13,56.3%,0)</f>
        <v>0.56299999999999994</v>
      </c>
      <c r="S44" s="61">
        <f>IF(E44=$S$13,81.3%,0)</f>
        <v>0</v>
      </c>
      <c r="T44" s="61">
        <f>IF($G44=T$13,0%,0)</f>
        <v>0</v>
      </c>
      <c r="U44" s="61">
        <f>IF($G44=U$13,6.3%,0)</f>
        <v>0</v>
      </c>
      <c r="V44" s="61">
        <f>IF($G44=V$13,12.5%,0)</f>
        <v>0</v>
      </c>
      <c r="W44" s="61">
        <f>IF($G44=W$13,18.8%,0)</f>
        <v>0</v>
      </c>
      <c r="X44" s="62">
        <f>IF(E44=$O$13,0,(I44*(SUM(O44:S44)+SUM(T44:W44)))/I44)</f>
        <v>0.56299999999999994</v>
      </c>
    </row>
    <row r="45" spans="1:24" s="38" customFormat="1" ht="9.9" customHeight="1" x14ac:dyDescent="0.3">
      <c r="A45" s="9"/>
      <c r="B45" s="22"/>
      <c r="C45" s="85"/>
      <c r="D45" s="57"/>
      <c r="E45" s="24"/>
      <c r="F45" s="24"/>
      <c r="G45" s="24"/>
      <c r="H45" s="24"/>
      <c r="I45" s="24"/>
      <c r="J45" s="24"/>
      <c r="K45" s="92"/>
      <c r="L45" s="59"/>
      <c r="M45" s="64"/>
      <c r="N45" s="59"/>
      <c r="T45" s="65"/>
    </row>
    <row r="46" spans="1:24" s="38" customFormat="1" ht="62.25" customHeight="1" x14ac:dyDescent="0.3">
      <c r="A46" s="9"/>
      <c r="B46" s="19" t="s">
        <v>45</v>
      </c>
      <c r="C46" s="15" t="s">
        <v>72</v>
      </c>
      <c r="D46" s="57"/>
      <c r="E46" s="132" t="s">
        <v>21</v>
      </c>
      <c r="F46" s="24"/>
      <c r="G46" s="135" t="s">
        <v>8</v>
      </c>
      <c r="H46" s="24"/>
      <c r="I46" s="58">
        <v>35</v>
      </c>
      <c r="J46" s="24"/>
      <c r="K46" s="134">
        <f>X46</f>
        <v>0.56299999999999994</v>
      </c>
      <c r="L46" s="59"/>
      <c r="M46" s="60" t="s">
        <v>64</v>
      </c>
      <c r="N46" s="59"/>
      <c r="O46" s="61">
        <f>IF(E46=$O$13,0%,0)</f>
        <v>0</v>
      </c>
      <c r="P46" s="61">
        <f>IF(E46=$P$13,6.3%,0)</f>
        <v>0</v>
      </c>
      <c r="Q46" s="61">
        <f>IF(E46=$Q$13,31.3%,0)</f>
        <v>0</v>
      </c>
      <c r="R46" s="61">
        <f>IF(E46=$R$13,56.3%,0)</f>
        <v>0.56299999999999994</v>
      </c>
      <c r="S46" s="61">
        <f>IF(E46=$S$13,81.3%,0)</f>
        <v>0</v>
      </c>
      <c r="T46" s="61">
        <f>IF($G46=T$13,0%,0)</f>
        <v>0</v>
      </c>
      <c r="U46" s="61">
        <f>IF($G46=U$13,6.3%,0)</f>
        <v>0</v>
      </c>
      <c r="V46" s="61">
        <f>IF($G46=V$13,12.5%,0)</f>
        <v>0</v>
      </c>
      <c r="W46" s="61">
        <f>IF($G46=W$13,18.8%,0)</f>
        <v>0</v>
      </c>
      <c r="X46" s="62">
        <f>IF(E46=$O$13,0,(I46*(SUM(O46:S46)+SUM(T46:W46)))/I46)</f>
        <v>0.56299999999999994</v>
      </c>
    </row>
    <row r="47" spans="1:24" s="38" customFormat="1" ht="9.9" customHeight="1" x14ac:dyDescent="0.3">
      <c r="A47" s="9"/>
      <c r="B47" s="22"/>
      <c r="C47" s="85"/>
      <c r="D47" s="57"/>
      <c r="E47" s="24"/>
      <c r="F47" s="24"/>
      <c r="G47" s="24"/>
      <c r="H47" s="24"/>
      <c r="I47" s="24"/>
      <c r="J47" s="24"/>
      <c r="K47" s="92"/>
      <c r="L47" s="59"/>
      <c r="M47" s="64"/>
      <c r="N47" s="59"/>
      <c r="T47" s="65"/>
    </row>
    <row r="48" spans="1:24" s="38" customFormat="1" ht="99" customHeight="1" x14ac:dyDescent="0.3">
      <c r="A48" s="9"/>
      <c r="B48" s="20" t="s">
        <v>46</v>
      </c>
      <c r="C48" s="15" t="s">
        <v>86</v>
      </c>
      <c r="D48" s="57"/>
      <c r="E48" s="132" t="s">
        <v>21</v>
      </c>
      <c r="F48" s="24"/>
      <c r="G48" s="135" t="s">
        <v>8</v>
      </c>
      <c r="H48" s="24"/>
      <c r="I48" s="58">
        <v>30</v>
      </c>
      <c r="J48" s="24"/>
      <c r="K48" s="134">
        <f>X48</f>
        <v>0.56299999999999994</v>
      </c>
      <c r="L48" s="59"/>
      <c r="M48" s="60" t="s">
        <v>64</v>
      </c>
      <c r="N48" s="59"/>
      <c r="O48" s="61">
        <f>IF(E48=$O$13,0%,0)</f>
        <v>0</v>
      </c>
      <c r="P48" s="61">
        <f>IF(E48=$P$13,6.3%,0)</f>
        <v>0</v>
      </c>
      <c r="Q48" s="61">
        <f>IF(E48=$Q$13,31.3%,0)</f>
        <v>0</v>
      </c>
      <c r="R48" s="61">
        <f>IF(E48=$R$13,56.3%,0)</f>
        <v>0.56299999999999994</v>
      </c>
      <c r="S48" s="61">
        <f>IF(E48=$S$13,81.3%,0)</f>
        <v>0</v>
      </c>
      <c r="T48" s="61">
        <f>IF($G48=T$13,0%,0)</f>
        <v>0</v>
      </c>
      <c r="U48" s="61">
        <f>IF($G48=U$13,6.3%,0)</f>
        <v>0</v>
      </c>
      <c r="V48" s="61">
        <f>IF($G48=V$13,12.5%,0)</f>
        <v>0</v>
      </c>
      <c r="W48" s="61">
        <f>IF($G48=W$13,18.8%,0)</f>
        <v>0</v>
      </c>
      <c r="X48" s="62">
        <f>IF(E48=$O$13,0,(I48*(SUM(O48:S48)+SUM(T48:W48)))/I48)</f>
        <v>0.56299999999999994</v>
      </c>
    </row>
    <row r="49" spans="1:24" s="38" customFormat="1" ht="9.9" customHeight="1" thickBot="1" x14ac:dyDescent="0.35">
      <c r="A49" s="9"/>
      <c r="B49" s="70"/>
      <c r="C49" s="93"/>
      <c r="D49" s="71"/>
      <c r="E49" s="72"/>
      <c r="F49" s="72"/>
      <c r="G49" s="72"/>
      <c r="H49" s="72"/>
      <c r="I49" s="72"/>
      <c r="J49" s="72"/>
      <c r="K49" s="94"/>
      <c r="L49" s="74"/>
      <c r="M49" s="75"/>
      <c r="N49" s="59"/>
      <c r="T49" s="65"/>
    </row>
    <row r="50" spans="1:24" s="38" customFormat="1" ht="19.5" customHeight="1" thickBot="1" x14ac:dyDescent="0.35">
      <c r="A50" s="9"/>
      <c r="B50" s="9"/>
      <c r="C50" s="2"/>
      <c r="D50" s="2"/>
      <c r="E50" s="24"/>
      <c r="F50" s="24"/>
      <c r="G50" s="24"/>
      <c r="H50" s="24"/>
      <c r="I50" s="95">
        <f>SUM(I44:I48)</f>
        <v>100</v>
      </c>
      <c r="J50" s="72"/>
      <c r="K50" s="139">
        <f>X50</f>
        <v>0.56299999999999994</v>
      </c>
      <c r="L50" s="59"/>
      <c r="M50" s="59"/>
      <c r="N50" s="59"/>
      <c r="X50" s="65">
        <f>AVERAGE(X43:X48)</f>
        <v>0.56299999999999994</v>
      </c>
    </row>
    <row r="51" spans="1:24" s="38" customFormat="1" ht="13.5" customHeight="1" x14ac:dyDescent="0.3">
      <c r="A51" s="9"/>
      <c r="B51" s="9"/>
      <c r="C51" s="2"/>
      <c r="D51" s="2"/>
      <c r="E51" s="24"/>
      <c r="F51" s="24"/>
      <c r="G51" s="24"/>
      <c r="H51" s="24"/>
      <c r="I51" s="24"/>
      <c r="J51" s="24"/>
      <c r="K51" s="96"/>
      <c r="L51" s="59"/>
      <c r="M51" s="59"/>
      <c r="N51" s="59"/>
      <c r="T51" s="65"/>
    </row>
    <row r="52" spans="1:24" s="38" customFormat="1" ht="14.25" customHeight="1" thickBot="1" x14ac:dyDescent="0.35">
      <c r="A52" s="9"/>
      <c r="B52" s="9"/>
      <c r="C52" s="2"/>
      <c r="D52" s="2"/>
      <c r="E52" s="24"/>
      <c r="F52" s="24"/>
      <c r="G52" s="24"/>
      <c r="H52" s="24"/>
      <c r="I52" s="24"/>
      <c r="J52" s="24"/>
      <c r="K52" s="97"/>
      <c r="L52" s="59"/>
      <c r="M52" s="59"/>
      <c r="N52" s="59"/>
    </row>
    <row r="53" spans="1:24" s="38" customFormat="1" ht="22.5" customHeight="1" thickBot="1" x14ac:dyDescent="0.35">
      <c r="A53" s="9"/>
      <c r="B53" s="79"/>
      <c r="C53" s="131"/>
      <c r="D53" s="131"/>
      <c r="E53" s="46"/>
      <c r="F53" s="46"/>
      <c r="G53" s="46"/>
      <c r="H53" s="46"/>
      <c r="I53" s="87">
        <v>0.15</v>
      </c>
      <c r="J53" s="47"/>
      <c r="K53" s="48"/>
      <c r="L53" s="59"/>
      <c r="M53" s="59"/>
      <c r="N53" s="59"/>
      <c r="O53" s="38">
        <v>1</v>
      </c>
      <c r="P53" s="38">
        <v>2</v>
      </c>
      <c r="Q53" s="38">
        <v>3</v>
      </c>
      <c r="R53" s="38">
        <v>4</v>
      </c>
      <c r="S53" s="38">
        <v>4</v>
      </c>
      <c r="T53" s="81"/>
    </row>
    <row r="54" spans="1:24" s="38" customFormat="1" ht="9.9" customHeight="1" x14ac:dyDescent="0.3">
      <c r="A54" s="9"/>
      <c r="B54" s="88"/>
      <c r="C54" s="89"/>
      <c r="D54" s="89"/>
      <c r="E54" s="90"/>
      <c r="F54" s="90"/>
      <c r="G54" s="90"/>
      <c r="H54" s="90"/>
      <c r="I54" s="90"/>
      <c r="J54" s="90"/>
      <c r="K54" s="55"/>
      <c r="L54" s="83"/>
      <c r="M54" s="91"/>
      <c r="N54" s="59"/>
      <c r="T54" s="81"/>
    </row>
    <row r="55" spans="1:24" s="38" customFormat="1" ht="97.5" customHeight="1" x14ac:dyDescent="0.3">
      <c r="A55" s="9"/>
      <c r="B55" s="20" t="s">
        <v>47</v>
      </c>
      <c r="C55" s="15" t="s">
        <v>88</v>
      </c>
      <c r="D55" s="57"/>
      <c r="E55" s="132" t="s">
        <v>21</v>
      </c>
      <c r="F55" s="24"/>
      <c r="G55" s="135" t="s">
        <v>8</v>
      </c>
      <c r="H55" s="24"/>
      <c r="I55" s="58">
        <v>35</v>
      </c>
      <c r="J55" s="24"/>
      <c r="K55" s="134">
        <f>X55</f>
        <v>0.56299999999999994</v>
      </c>
      <c r="L55" s="59"/>
      <c r="M55" s="60" t="s">
        <v>64</v>
      </c>
      <c r="N55" s="59"/>
      <c r="O55" s="61">
        <f>IF(E55=$O$13,0%,0)</f>
        <v>0</v>
      </c>
      <c r="P55" s="61">
        <f>IF(E55=$P$13,6.3%,0)</f>
        <v>0</v>
      </c>
      <c r="Q55" s="61">
        <f>IF(E55=$Q$13,31.3%,0)</f>
        <v>0</v>
      </c>
      <c r="R55" s="61">
        <f>IF(E55=$R$13,56.3%,0)</f>
        <v>0.56299999999999994</v>
      </c>
      <c r="S55" s="61">
        <f>IF(E55=$S$13,81.3%,0)</f>
        <v>0</v>
      </c>
      <c r="T55" s="61">
        <f>IF($G55=T$13,0%,0)</f>
        <v>0</v>
      </c>
      <c r="U55" s="61">
        <f>IF($G55=U$13,6.3%,0)</f>
        <v>0</v>
      </c>
      <c r="V55" s="61">
        <f>IF($G55=V$13,12.5%,0)</f>
        <v>0</v>
      </c>
      <c r="W55" s="61">
        <f>IF($G55=W$13,18.8%,0)</f>
        <v>0</v>
      </c>
      <c r="X55" s="62">
        <f>IF(E55=$O$13,0,(I55*(SUM(O55:S55)+SUM(T55:W55)))/I55)</f>
        <v>0.56299999999999994</v>
      </c>
    </row>
    <row r="56" spans="1:24" s="38" customFormat="1" ht="9.9" customHeight="1" x14ac:dyDescent="0.3">
      <c r="A56" s="9"/>
      <c r="B56" s="20"/>
      <c r="C56" s="85"/>
      <c r="D56" s="57"/>
      <c r="E56" s="24"/>
      <c r="F56" s="24"/>
      <c r="G56" s="24"/>
      <c r="H56" s="24"/>
      <c r="I56" s="24"/>
      <c r="J56" s="24"/>
      <c r="K56" s="92"/>
      <c r="L56" s="59"/>
      <c r="M56" s="64"/>
      <c r="N56" s="59"/>
      <c r="T56" s="65"/>
    </row>
    <row r="57" spans="1:24" s="38" customFormat="1" ht="123" customHeight="1" x14ac:dyDescent="0.3">
      <c r="A57" s="9"/>
      <c r="B57" s="20" t="s">
        <v>48</v>
      </c>
      <c r="C57" s="15" t="s">
        <v>89</v>
      </c>
      <c r="D57" s="57"/>
      <c r="E57" s="132" t="s">
        <v>21</v>
      </c>
      <c r="F57" s="24"/>
      <c r="G57" s="135" t="s">
        <v>8</v>
      </c>
      <c r="H57" s="24"/>
      <c r="I57" s="58">
        <v>30</v>
      </c>
      <c r="J57" s="24"/>
      <c r="K57" s="134">
        <f>X57</f>
        <v>0.56299999999999994</v>
      </c>
      <c r="L57" s="59"/>
      <c r="M57" s="60" t="s">
        <v>64</v>
      </c>
      <c r="N57" s="59"/>
      <c r="O57" s="61">
        <f>IF(E57=$O$13,0%,0)</f>
        <v>0</v>
      </c>
      <c r="P57" s="61">
        <f>IF(E57=$P$13,6.3%,0)</f>
        <v>0</v>
      </c>
      <c r="Q57" s="61">
        <f>IF(E57=$Q$13,31.3%,0)</f>
        <v>0</v>
      </c>
      <c r="R57" s="61">
        <f>IF(E57=$R$13,56.3%,0)</f>
        <v>0.56299999999999994</v>
      </c>
      <c r="S57" s="61">
        <f>IF(E57=$S$13,81.3%,0)</f>
        <v>0</v>
      </c>
      <c r="T57" s="61">
        <f>IF($G57=T$13,0%,0)</f>
        <v>0</v>
      </c>
      <c r="U57" s="61">
        <f>IF($G57=U$13,6.3%,0)</f>
        <v>0</v>
      </c>
      <c r="V57" s="61">
        <f>IF($G57=V$13,12.5%,0)</f>
        <v>0</v>
      </c>
      <c r="W57" s="61">
        <f>IF($G57=W$13,18.8%,0)</f>
        <v>0</v>
      </c>
      <c r="X57" s="62">
        <f>IF(E57=$O$13,0,(I57*(SUM(O57:S57)+SUM(T57:W57)))/I57)</f>
        <v>0.56299999999999994</v>
      </c>
    </row>
    <row r="58" spans="1:24" s="38" customFormat="1" ht="9.9" customHeight="1" x14ac:dyDescent="0.3">
      <c r="A58" s="9"/>
      <c r="B58" s="20"/>
      <c r="C58" s="85"/>
      <c r="D58" s="57"/>
      <c r="E58" s="24"/>
      <c r="F58" s="24"/>
      <c r="G58" s="24"/>
      <c r="H58" s="24"/>
      <c r="I58" s="24"/>
      <c r="J58" s="24"/>
      <c r="K58" s="92"/>
      <c r="L58" s="59"/>
      <c r="M58" s="64"/>
      <c r="N58" s="59"/>
      <c r="T58" s="65"/>
    </row>
    <row r="59" spans="1:24" s="38" customFormat="1" ht="150.75" customHeight="1" x14ac:dyDescent="0.3">
      <c r="A59" s="9"/>
      <c r="B59" s="20" t="s">
        <v>49</v>
      </c>
      <c r="C59" s="17" t="s">
        <v>90</v>
      </c>
      <c r="D59" s="57"/>
      <c r="E59" s="132" t="s">
        <v>21</v>
      </c>
      <c r="F59" s="24"/>
      <c r="G59" s="135" t="s">
        <v>8</v>
      </c>
      <c r="H59" s="24"/>
      <c r="I59" s="58">
        <v>20</v>
      </c>
      <c r="J59" s="24"/>
      <c r="K59" s="134">
        <f>X59</f>
        <v>0.56299999999999994</v>
      </c>
      <c r="L59" s="59"/>
      <c r="M59" s="60" t="s">
        <v>64</v>
      </c>
      <c r="N59" s="59"/>
      <c r="O59" s="61">
        <f>IF(E59=$O$13,0%,0)</f>
        <v>0</v>
      </c>
      <c r="P59" s="61">
        <f>IF(E59=$P$13,6.3%,0)</f>
        <v>0</v>
      </c>
      <c r="Q59" s="61">
        <f>IF(E59=$Q$13,31.3%,0)</f>
        <v>0</v>
      </c>
      <c r="R59" s="61">
        <f>IF(E59=$R$13,56.3%,0)</f>
        <v>0.56299999999999994</v>
      </c>
      <c r="S59" s="61">
        <f>IF(E59=$S$13,81.3%,0)</f>
        <v>0</v>
      </c>
      <c r="T59" s="61">
        <f>IF($G59=T$13,0%,0)</f>
        <v>0</v>
      </c>
      <c r="U59" s="61">
        <f>IF($G59=U$13,6.3%,0)</f>
        <v>0</v>
      </c>
      <c r="V59" s="61">
        <f>IF($G59=V$13,12.5%,0)</f>
        <v>0</v>
      </c>
      <c r="W59" s="61">
        <f>IF($G59=W$13,18.8%,0)</f>
        <v>0</v>
      </c>
      <c r="X59" s="62">
        <f>IF(E59=$O$13,0,(I59*(SUM(O59:S59)+SUM(T59:W59)))/I59)</f>
        <v>0.56299999999999994</v>
      </c>
    </row>
    <row r="60" spans="1:24" s="38" customFormat="1" ht="7.5" customHeight="1" x14ac:dyDescent="0.3">
      <c r="A60" s="9"/>
      <c r="B60" s="20"/>
      <c r="C60" s="85"/>
      <c r="D60" s="57"/>
      <c r="E60" s="24"/>
      <c r="F60" s="24"/>
      <c r="G60" s="24"/>
      <c r="H60" s="24"/>
      <c r="I60" s="24"/>
      <c r="J60" s="24"/>
      <c r="K60" s="92"/>
      <c r="L60" s="59"/>
      <c r="M60" s="64"/>
      <c r="N60" s="59"/>
      <c r="T60" s="65"/>
    </row>
    <row r="61" spans="1:24" s="104" customFormat="1" ht="93.75" customHeight="1" x14ac:dyDescent="0.25">
      <c r="A61" s="98"/>
      <c r="B61" s="20" t="s">
        <v>50</v>
      </c>
      <c r="C61" s="17" t="s">
        <v>75</v>
      </c>
      <c r="D61" s="14"/>
      <c r="E61" s="132" t="s">
        <v>21</v>
      </c>
      <c r="F61" s="99"/>
      <c r="G61" s="135" t="s">
        <v>8</v>
      </c>
      <c r="H61" s="99"/>
      <c r="I61" s="3">
        <v>15</v>
      </c>
      <c r="J61" s="99"/>
      <c r="K61" s="141">
        <f>X61</f>
        <v>0.56299999999999994</v>
      </c>
      <c r="L61" s="100"/>
      <c r="M61" s="101" t="s">
        <v>65</v>
      </c>
      <c r="N61" s="100"/>
      <c r="O61" s="102">
        <f>IF(E61=$O$13,0%,0)</f>
        <v>0</v>
      </c>
      <c r="P61" s="102">
        <f>IF(E61=$P$13,6.3%,0)</f>
        <v>0</v>
      </c>
      <c r="Q61" s="102">
        <f>IF(E61=$Q$13,31.3%,0)</f>
        <v>0</v>
      </c>
      <c r="R61" s="102">
        <f>IF(E61=$R$13,56.3%,0)</f>
        <v>0.56299999999999994</v>
      </c>
      <c r="S61" s="102">
        <f>IF(E61=$S$13,81.3%,0)</f>
        <v>0</v>
      </c>
      <c r="T61" s="102">
        <f>IF($G61=T$13,0%,0)</f>
        <v>0</v>
      </c>
      <c r="U61" s="102">
        <f>IF($G61=U$13,6.3%,0)</f>
        <v>0</v>
      </c>
      <c r="V61" s="102">
        <f>IF($G61=V$13,12.5%,0)</f>
        <v>0</v>
      </c>
      <c r="W61" s="102">
        <f>IF($G61=W$13,18.8%,0)</f>
        <v>0</v>
      </c>
      <c r="X61" s="103">
        <f>IF(E61=$O$13,0,(I61*(SUM(O61:S61)+SUM(T61:W61)))/I61)</f>
        <v>0.56299999999999994</v>
      </c>
    </row>
    <row r="62" spans="1:24" s="104" customFormat="1" ht="9.9" customHeight="1" thickBot="1" x14ac:dyDescent="0.3">
      <c r="A62" s="98"/>
      <c r="B62" s="21"/>
      <c r="C62" s="105"/>
      <c r="D62" s="105"/>
      <c r="E62" s="106"/>
      <c r="F62" s="106"/>
      <c r="G62" s="106"/>
      <c r="H62" s="106"/>
      <c r="I62" s="106"/>
      <c r="J62" s="106"/>
      <c r="K62" s="107"/>
      <c r="L62" s="108"/>
      <c r="M62" s="109"/>
      <c r="N62" s="100"/>
      <c r="T62" s="110"/>
    </row>
    <row r="63" spans="1:24" s="104" customFormat="1" ht="19.5" customHeight="1" thickBot="1" x14ac:dyDescent="0.3">
      <c r="A63" s="98"/>
      <c r="B63" s="111"/>
      <c r="C63" s="35"/>
      <c r="D63" s="35"/>
      <c r="E63" s="99"/>
      <c r="F63" s="99"/>
      <c r="G63" s="99"/>
      <c r="H63" s="99"/>
      <c r="I63" s="112">
        <f>SUM(I55:I62)</f>
        <v>100</v>
      </c>
      <c r="J63" s="106"/>
      <c r="K63" s="142">
        <f>X63</f>
        <v>0.56299999999999994</v>
      </c>
      <c r="L63" s="100"/>
      <c r="M63" s="100"/>
      <c r="N63" s="100"/>
      <c r="X63" s="110">
        <f>AVERAGE(X55:X62)</f>
        <v>0.56299999999999994</v>
      </c>
    </row>
    <row r="64" spans="1:24" s="38" customFormat="1" ht="21.75" customHeight="1" thickBot="1" x14ac:dyDescent="0.35">
      <c r="A64" s="9"/>
      <c r="B64" s="113"/>
      <c r="C64" s="2"/>
      <c r="D64" s="2"/>
      <c r="E64" s="24"/>
      <c r="F64" s="24"/>
      <c r="G64" s="24"/>
      <c r="H64" s="24"/>
      <c r="I64" s="24"/>
      <c r="J64" s="24"/>
      <c r="K64" s="97"/>
      <c r="L64" s="59"/>
      <c r="M64" s="59"/>
      <c r="N64" s="59"/>
    </row>
    <row r="65" spans="1:24" s="38" customFormat="1" ht="23.25" customHeight="1" thickBot="1" x14ac:dyDescent="0.35">
      <c r="A65" s="9"/>
      <c r="B65" s="114"/>
      <c r="C65" s="131"/>
      <c r="D65" s="131"/>
      <c r="E65" s="46"/>
      <c r="F65" s="46"/>
      <c r="G65" s="46"/>
      <c r="H65" s="46"/>
      <c r="I65" s="87">
        <v>0.1</v>
      </c>
      <c r="J65" s="47"/>
      <c r="K65" s="48"/>
      <c r="L65" s="59"/>
      <c r="M65" s="59"/>
      <c r="N65" s="59"/>
      <c r="O65" s="38">
        <v>1</v>
      </c>
      <c r="P65" s="38">
        <v>2</v>
      </c>
      <c r="Q65" s="38">
        <v>3</v>
      </c>
      <c r="R65" s="38">
        <v>4</v>
      </c>
      <c r="S65" s="38">
        <v>4</v>
      </c>
      <c r="T65" s="81"/>
    </row>
    <row r="66" spans="1:24" s="38" customFormat="1" ht="9.9" customHeight="1" x14ac:dyDescent="0.3">
      <c r="A66" s="9"/>
      <c r="B66" s="115"/>
      <c r="C66" s="89"/>
      <c r="D66" s="89"/>
      <c r="E66" s="90"/>
      <c r="F66" s="90"/>
      <c r="G66" s="90"/>
      <c r="H66" s="90"/>
      <c r="I66" s="90"/>
      <c r="J66" s="90"/>
      <c r="K66" s="55"/>
      <c r="L66" s="83"/>
      <c r="M66" s="91"/>
      <c r="N66" s="59"/>
      <c r="T66" s="81"/>
    </row>
    <row r="67" spans="1:24" s="38" customFormat="1" ht="150.75" customHeight="1" x14ac:dyDescent="0.3">
      <c r="A67" s="9"/>
      <c r="B67" s="20" t="s">
        <v>51</v>
      </c>
      <c r="C67" s="16" t="s">
        <v>76</v>
      </c>
      <c r="D67" s="57"/>
      <c r="E67" s="143" t="s">
        <v>21</v>
      </c>
      <c r="F67" s="24"/>
      <c r="G67" s="135" t="s">
        <v>8</v>
      </c>
      <c r="H67" s="24"/>
      <c r="I67" s="58">
        <v>35</v>
      </c>
      <c r="J67" s="24"/>
      <c r="K67" s="134">
        <f>X67</f>
        <v>0.56299999999999994</v>
      </c>
      <c r="L67" s="59"/>
      <c r="M67" s="60" t="s">
        <v>64</v>
      </c>
      <c r="N67" s="59"/>
      <c r="O67" s="61">
        <f>IF(E67=$O$13,0%,0)</f>
        <v>0</v>
      </c>
      <c r="P67" s="61">
        <f>IF(E67=$P$13,6.3%,0)</f>
        <v>0</v>
      </c>
      <c r="Q67" s="61">
        <f>IF(E67=$Q$13,31.3%,0)</f>
        <v>0</v>
      </c>
      <c r="R67" s="61">
        <f>IF(E67=$R$13,56.3%,0)</f>
        <v>0.56299999999999994</v>
      </c>
      <c r="S67" s="61">
        <f>IF(E67=$S$13,81.3%,0)</f>
        <v>0</v>
      </c>
      <c r="T67" s="61">
        <f>IF($G67=T$13,0%,0)</f>
        <v>0</v>
      </c>
      <c r="U67" s="61">
        <f>IF($G67=U$13,6.3%,0)</f>
        <v>0</v>
      </c>
      <c r="V67" s="61">
        <f>IF($G67=V$13,12.5%,0)</f>
        <v>0</v>
      </c>
      <c r="W67" s="61">
        <f>IF($G67=W$13,18.8%,0)</f>
        <v>0</v>
      </c>
      <c r="X67" s="62">
        <f>IF(E67=$O$13,0,(I67*(SUM(O67:S67)+SUM(T67:W67)))/I67)</f>
        <v>0.56299999999999994</v>
      </c>
    </row>
    <row r="68" spans="1:24" s="38" customFormat="1" ht="9.9" customHeight="1" x14ac:dyDescent="0.3">
      <c r="A68" s="9"/>
      <c r="B68" s="20"/>
      <c r="C68" s="85"/>
      <c r="D68" s="57"/>
      <c r="E68" s="24"/>
      <c r="F68" s="24"/>
      <c r="G68" s="24"/>
      <c r="H68" s="24"/>
      <c r="I68" s="24"/>
      <c r="J68" s="24"/>
      <c r="K68" s="96"/>
      <c r="L68" s="59"/>
      <c r="M68" s="64"/>
      <c r="N68" s="59"/>
      <c r="T68" s="65"/>
    </row>
    <row r="69" spans="1:24" s="38" customFormat="1" ht="75" customHeight="1" x14ac:dyDescent="0.3">
      <c r="A69" s="9"/>
      <c r="B69" s="20" t="s">
        <v>52</v>
      </c>
      <c r="C69" s="17" t="s">
        <v>95</v>
      </c>
      <c r="D69" s="57"/>
      <c r="E69" s="143" t="s">
        <v>21</v>
      </c>
      <c r="F69" s="24"/>
      <c r="G69" s="135" t="s">
        <v>8</v>
      </c>
      <c r="H69" s="24"/>
      <c r="I69" s="58">
        <v>35</v>
      </c>
      <c r="J69" s="24"/>
      <c r="K69" s="134">
        <f>X69</f>
        <v>0.56299999999999994</v>
      </c>
      <c r="L69" s="59"/>
      <c r="M69" s="60" t="s">
        <v>64</v>
      </c>
      <c r="N69" s="59"/>
      <c r="O69" s="61">
        <f>IF(E69=$O$13,0%,0)</f>
        <v>0</v>
      </c>
      <c r="P69" s="61">
        <f>IF(E69=$P$13,6.3%,0)</f>
        <v>0</v>
      </c>
      <c r="Q69" s="61">
        <f>IF(E69=$Q$13,31.3%,0)</f>
        <v>0</v>
      </c>
      <c r="R69" s="61">
        <f>IF(E69=$R$13,56.3%,0)</f>
        <v>0.56299999999999994</v>
      </c>
      <c r="S69" s="61">
        <f>IF(E69=$S$13,81.3%,0)</f>
        <v>0</v>
      </c>
      <c r="T69" s="61">
        <f>IF($G69=T$13,0%,0)</f>
        <v>0</v>
      </c>
      <c r="U69" s="61">
        <f>IF($G69=U$13,6.3%,0)</f>
        <v>0</v>
      </c>
      <c r="V69" s="61">
        <f>IF($G69=V$13,12.5%,0)</f>
        <v>0</v>
      </c>
      <c r="W69" s="61">
        <f>IF($G69=W$13,18.8%,0)</f>
        <v>0</v>
      </c>
      <c r="X69" s="62">
        <f>IF(E69=$O$13,0,(I69*(SUM(O69:S69)+SUM(T69:W69)))/I69)</f>
        <v>0.56299999999999994</v>
      </c>
    </row>
    <row r="70" spans="1:24" s="38" customFormat="1" ht="9.9" customHeight="1" x14ac:dyDescent="0.3">
      <c r="A70" s="9"/>
      <c r="B70" s="20"/>
      <c r="C70" s="85"/>
      <c r="D70" s="57"/>
      <c r="E70" s="24"/>
      <c r="F70" s="24"/>
      <c r="G70" s="24"/>
      <c r="H70" s="24"/>
      <c r="I70" s="24"/>
      <c r="J70" s="24"/>
      <c r="K70" s="96"/>
      <c r="L70" s="59"/>
      <c r="M70" s="64"/>
      <c r="N70" s="59"/>
      <c r="T70" s="65"/>
    </row>
    <row r="71" spans="1:24" s="38" customFormat="1" ht="52.5" customHeight="1" x14ac:dyDescent="0.3">
      <c r="A71" s="9"/>
      <c r="B71" s="20" t="s">
        <v>53</v>
      </c>
      <c r="C71" s="17" t="s">
        <v>83</v>
      </c>
      <c r="D71" s="57"/>
      <c r="E71" s="143" t="s">
        <v>21</v>
      </c>
      <c r="F71" s="24"/>
      <c r="G71" s="135" t="s">
        <v>8</v>
      </c>
      <c r="H71" s="24"/>
      <c r="I71" s="58">
        <v>30</v>
      </c>
      <c r="J71" s="24"/>
      <c r="K71" s="134">
        <f>X71</f>
        <v>0.56299999999999994</v>
      </c>
      <c r="L71" s="59"/>
      <c r="M71" s="60" t="s">
        <v>64</v>
      </c>
      <c r="N71" s="59"/>
      <c r="O71" s="61">
        <f>IF(E71=$O$13,0%,0)</f>
        <v>0</v>
      </c>
      <c r="P71" s="61">
        <f>IF(E71=$P$13,6.3%,0)</f>
        <v>0</v>
      </c>
      <c r="Q71" s="61">
        <f>IF(E71=$Q$13,31.3%,0)</f>
        <v>0</v>
      </c>
      <c r="R71" s="61">
        <f>IF(E71=$R$13,56.3%,0)</f>
        <v>0.56299999999999994</v>
      </c>
      <c r="S71" s="61">
        <f>IF(E71=$S$13,81.3%,0)</f>
        <v>0</v>
      </c>
      <c r="T71" s="61">
        <f>IF($G71=T$13,0%,0)</f>
        <v>0</v>
      </c>
      <c r="U71" s="61">
        <f>IF($G71=U$13,6.3%,0)</f>
        <v>0</v>
      </c>
      <c r="V71" s="61">
        <f>IF($G71=V$13,12.5%,0)</f>
        <v>0</v>
      </c>
      <c r="W71" s="61">
        <f>IF($G71=W$13,18.8%,0)</f>
        <v>0</v>
      </c>
      <c r="X71" s="62">
        <f>IF(E71=$O$13,0,(I71*(SUM(O71:S71)+SUM(T71:W71)))/I71)</f>
        <v>0.56299999999999994</v>
      </c>
    </row>
    <row r="72" spans="1:24" s="38" customFormat="1" ht="7.5" customHeight="1" thickBot="1" x14ac:dyDescent="0.35">
      <c r="A72" s="9"/>
      <c r="B72" s="10"/>
      <c r="C72" s="71"/>
      <c r="D72" s="71"/>
      <c r="E72" s="72"/>
      <c r="F72" s="72"/>
      <c r="G72" s="72"/>
      <c r="H72" s="72"/>
      <c r="I72" s="72"/>
      <c r="J72" s="72"/>
      <c r="K72" s="94"/>
      <c r="L72" s="74"/>
      <c r="M72" s="75"/>
      <c r="N72" s="59"/>
      <c r="T72" s="65"/>
    </row>
    <row r="73" spans="1:24" s="38" customFormat="1" ht="19.5" customHeight="1" thickBot="1" x14ac:dyDescent="0.35">
      <c r="A73" s="9"/>
      <c r="B73" s="113"/>
      <c r="C73" s="2"/>
      <c r="D73" s="2"/>
      <c r="E73" s="24"/>
      <c r="F73" s="24"/>
      <c r="G73" s="24"/>
      <c r="H73" s="24"/>
      <c r="I73" s="76">
        <f>SUM(I67:I71)</f>
        <v>100</v>
      </c>
      <c r="J73" s="77"/>
      <c r="K73" s="139">
        <f>X73</f>
        <v>0.56299999999999994</v>
      </c>
      <c r="L73" s="59"/>
      <c r="M73" s="59"/>
      <c r="N73" s="59"/>
      <c r="X73" s="65">
        <f>AVERAGE(X66:X71)</f>
        <v>0.56299999999999994</v>
      </c>
    </row>
    <row r="74" spans="1:24" s="38" customFormat="1" ht="19.5" customHeight="1" thickBot="1" x14ac:dyDescent="0.35">
      <c r="A74" s="9"/>
      <c r="B74" s="113"/>
      <c r="C74" s="2"/>
      <c r="D74" s="2"/>
      <c r="E74" s="24"/>
      <c r="F74" s="24"/>
      <c r="G74" s="24"/>
      <c r="H74" s="24"/>
      <c r="I74" s="24"/>
      <c r="J74" s="24"/>
      <c r="K74" s="97"/>
      <c r="L74" s="59"/>
      <c r="M74" s="59"/>
      <c r="N74" s="59"/>
    </row>
    <row r="75" spans="1:24" s="38" customFormat="1" ht="24.75" customHeight="1" thickBot="1" x14ac:dyDescent="0.35">
      <c r="A75" s="9"/>
      <c r="B75" s="114"/>
      <c r="C75" s="131"/>
      <c r="D75" s="131"/>
      <c r="E75" s="46"/>
      <c r="F75" s="46"/>
      <c r="G75" s="46"/>
      <c r="H75" s="46"/>
      <c r="I75" s="87">
        <v>0.15</v>
      </c>
      <c r="J75" s="47"/>
      <c r="K75" s="48"/>
      <c r="L75" s="59"/>
      <c r="M75" s="59"/>
      <c r="N75" s="59"/>
      <c r="O75" s="38">
        <v>1</v>
      </c>
      <c r="P75" s="38">
        <v>2</v>
      </c>
      <c r="Q75" s="38">
        <v>3</v>
      </c>
      <c r="R75" s="38">
        <v>4</v>
      </c>
      <c r="S75" s="38">
        <v>4</v>
      </c>
      <c r="T75" s="81"/>
    </row>
    <row r="76" spans="1:24" s="38" customFormat="1" ht="9.9" customHeight="1" x14ac:dyDescent="0.3">
      <c r="A76" s="9"/>
      <c r="B76" s="115"/>
      <c r="C76" s="89"/>
      <c r="D76" s="89"/>
      <c r="E76" s="90"/>
      <c r="F76" s="90"/>
      <c r="G76" s="90"/>
      <c r="H76" s="90"/>
      <c r="I76" s="90"/>
      <c r="J76" s="90"/>
      <c r="K76" s="55"/>
      <c r="L76" s="83"/>
      <c r="M76" s="91"/>
      <c r="N76" s="59"/>
      <c r="T76" s="81"/>
    </row>
    <row r="77" spans="1:24" s="38" customFormat="1" ht="96.6" x14ac:dyDescent="0.3">
      <c r="A77" s="9"/>
      <c r="B77" s="20" t="s">
        <v>55</v>
      </c>
      <c r="C77" s="15" t="s">
        <v>77</v>
      </c>
      <c r="D77" s="57"/>
      <c r="E77" s="143" t="s">
        <v>21</v>
      </c>
      <c r="F77" s="24"/>
      <c r="G77" s="135" t="s">
        <v>8</v>
      </c>
      <c r="H77" s="24"/>
      <c r="I77" s="58">
        <v>20</v>
      </c>
      <c r="J77" s="24"/>
      <c r="K77" s="134">
        <f>X77</f>
        <v>0.56299999999999994</v>
      </c>
      <c r="L77" s="59"/>
      <c r="M77" s="60" t="s">
        <v>64</v>
      </c>
      <c r="N77" s="59"/>
      <c r="O77" s="61">
        <f>IF(E77=$O$13,0%,0)</f>
        <v>0</v>
      </c>
      <c r="P77" s="61">
        <f>IF(E77=$P$13,6.3%,0)</f>
        <v>0</v>
      </c>
      <c r="Q77" s="61">
        <f>IF(E77=$Q$13,31.3%,0)</f>
        <v>0</v>
      </c>
      <c r="R77" s="61">
        <f>IF(E77=$R$13,56.3%,0)</f>
        <v>0.56299999999999994</v>
      </c>
      <c r="S77" s="61">
        <f>IF(E77=$S$13,81.3%,0)</f>
        <v>0</v>
      </c>
      <c r="T77" s="61">
        <f>IF($G77=T$13,0%,0)</f>
        <v>0</v>
      </c>
      <c r="U77" s="61">
        <f>IF($G77=U$13,6.3%,0)</f>
        <v>0</v>
      </c>
      <c r="V77" s="61">
        <f>IF($G77=V$13,12.5%,0)</f>
        <v>0</v>
      </c>
      <c r="W77" s="61">
        <f>IF($G77=W$13,18.8%,0)</f>
        <v>0</v>
      </c>
      <c r="X77" s="62">
        <f>IF(E77=$O$13,0,(I77*(SUM(O77:S77)+SUM(T77:W77)))/I77)</f>
        <v>0.56299999999999994</v>
      </c>
    </row>
    <row r="78" spans="1:24" s="38" customFormat="1" ht="9.9" customHeight="1" x14ac:dyDescent="0.3">
      <c r="A78" s="9"/>
      <c r="B78" s="20"/>
      <c r="C78" s="85"/>
      <c r="D78" s="57"/>
      <c r="E78" s="24"/>
      <c r="F78" s="24"/>
      <c r="G78" s="24"/>
      <c r="H78" s="24"/>
      <c r="I78" s="24"/>
      <c r="J78" s="24"/>
      <c r="K78" s="63"/>
      <c r="L78" s="59"/>
      <c r="M78" s="64"/>
      <c r="N78" s="59"/>
      <c r="T78" s="65"/>
    </row>
    <row r="79" spans="1:24" s="38" customFormat="1" ht="121.5" customHeight="1" x14ac:dyDescent="0.3">
      <c r="A79" s="9"/>
      <c r="B79" s="20" t="s">
        <v>56</v>
      </c>
      <c r="C79" s="15" t="s">
        <v>73</v>
      </c>
      <c r="D79" s="57"/>
      <c r="E79" s="143" t="s">
        <v>21</v>
      </c>
      <c r="F79" s="24"/>
      <c r="G79" s="135" t="s">
        <v>8</v>
      </c>
      <c r="H79" s="24"/>
      <c r="I79" s="58">
        <v>15</v>
      </c>
      <c r="J79" s="24"/>
      <c r="K79" s="134">
        <f>X79</f>
        <v>0.56299999999999994</v>
      </c>
      <c r="L79" s="59"/>
      <c r="M79" s="60" t="s">
        <v>64</v>
      </c>
      <c r="N79" s="59"/>
      <c r="O79" s="61">
        <f>IF(E79=$O$13,0%,0)</f>
        <v>0</v>
      </c>
      <c r="P79" s="61">
        <f>IF(E79=$P$13,6.3%,0)</f>
        <v>0</v>
      </c>
      <c r="Q79" s="61">
        <f>IF(E79=$Q$13,31.3%,0)</f>
        <v>0</v>
      </c>
      <c r="R79" s="61">
        <f>IF(E79=$R$13,56.3%,0)</f>
        <v>0.56299999999999994</v>
      </c>
      <c r="S79" s="61">
        <f>IF(E79=$S$13,81.3%,0)</f>
        <v>0</v>
      </c>
      <c r="T79" s="61">
        <f>IF($G79=T$13,0%,0)</f>
        <v>0</v>
      </c>
      <c r="U79" s="61">
        <f>IF($G79=U$13,6.3%,0)</f>
        <v>0</v>
      </c>
      <c r="V79" s="61">
        <f>IF($G79=V$13,12.5%,0)</f>
        <v>0</v>
      </c>
      <c r="W79" s="61">
        <f>IF($G79=W$13,18.8%,0)</f>
        <v>0</v>
      </c>
      <c r="X79" s="62">
        <f>IF(E79=$O$13,0,(I79*(SUM(O79:S79)+SUM(T79:W79)))/I79)</f>
        <v>0.56299999999999994</v>
      </c>
    </row>
    <row r="80" spans="1:24" s="38" customFormat="1" ht="9.9" customHeight="1" x14ac:dyDescent="0.3">
      <c r="A80" s="9"/>
      <c r="B80" s="20"/>
      <c r="C80" s="85"/>
      <c r="D80" s="57"/>
      <c r="E80" s="24"/>
      <c r="F80" s="24"/>
      <c r="G80" s="24"/>
      <c r="H80" s="24"/>
      <c r="I80" s="24"/>
      <c r="J80" s="24"/>
      <c r="K80" s="63"/>
      <c r="L80" s="59"/>
      <c r="M80" s="64"/>
      <c r="N80" s="59"/>
      <c r="T80" s="65"/>
    </row>
    <row r="81" spans="1:24" s="38" customFormat="1" ht="96.6" x14ac:dyDescent="0.3">
      <c r="A81" s="9"/>
      <c r="B81" s="20" t="s">
        <v>57</v>
      </c>
      <c r="C81" s="15" t="s">
        <v>85</v>
      </c>
      <c r="D81" s="57"/>
      <c r="E81" s="143" t="s">
        <v>21</v>
      </c>
      <c r="F81" s="24"/>
      <c r="G81" s="135" t="s">
        <v>8</v>
      </c>
      <c r="H81" s="24"/>
      <c r="I81" s="58">
        <v>15</v>
      </c>
      <c r="J81" s="24"/>
      <c r="K81" s="134">
        <f>X81</f>
        <v>0.56299999999999994</v>
      </c>
      <c r="L81" s="59"/>
      <c r="M81" s="60" t="s">
        <v>64</v>
      </c>
      <c r="N81" s="59"/>
      <c r="O81" s="61">
        <f>IF(E81=$O$13,0%,0)</f>
        <v>0</v>
      </c>
      <c r="P81" s="61">
        <f>IF(E81=$P$13,6.3%,0)</f>
        <v>0</v>
      </c>
      <c r="Q81" s="61">
        <f>IF(E81=$Q$13,31.3%,0)</f>
        <v>0</v>
      </c>
      <c r="R81" s="61">
        <f>IF(E81=$R$13,56.3%,0)</f>
        <v>0.56299999999999994</v>
      </c>
      <c r="S81" s="61">
        <f>IF(E81=$S$13,81.3%,0)</f>
        <v>0</v>
      </c>
      <c r="T81" s="61">
        <f>IF($G81=T$13,0%,0)</f>
        <v>0</v>
      </c>
      <c r="U81" s="61">
        <f>IF($G81=U$13,6.3%,0)</f>
        <v>0</v>
      </c>
      <c r="V81" s="61">
        <f>IF($G81=V$13,12.5%,0)</f>
        <v>0</v>
      </c>
      <c r="W81" s="61">
        <f>IF($G81=W$13,18.8%,0)</f>
        <v>0</v>
      </c>
      <c r="X81" s="62">
        <f>IF(E81=$O$13,0,(I81*(SUM(O81:S81)+SUM(T81:W81)))/I81)</f>
        <v>0.56299999999999994</v>
      </c>
    </row>
    <row r="82" spans="1:24" s="38" customFormat="1" ht="9.9" customHeight="1" x14ac:dyDescent="0.3">
      <c r="A82" s="9"/>
      <c r="B82" s="20"/>
      <c r="C82" s="85"/>
      <c r="D82" s="57"/>
      <c r="E82" s="24"/>
      <c r="F82" s="24"/>
      <c r="G82" s="24"/>
      <c r="H82" s="24"/>
      <c r="I82" s="24"/>
      <c r="J82" s="24"/>
      <c r="K82" s="63"/>
      <c r="L82" s="59"/>
      <c r="M82" s="64"/>
      <c r="N82" s="59"/>
      <c r="T82" s="65"/>
    </row>
    <row r="83" spans="1:24" s="38" customFormat="1" ht="154.5" customHeight="1" x14ac:dyDescent="0.3">
      <c r="A83" s="9"/>
      <c r="B83" s="20" t="s">
        <v>58</v>
      </c>
      <c r="C83" s="15" t="s">
        <v>84</v>
      </c>
      <c r="D83" s="57"/>
      <c r="E83" s="143" t="s">
        <v>20</v>
      </c>
      <c r="F83" s="24"/>
      <c r="G83" s="135" t="s">
        <v>8</v>
      </c>
      <c r="H83" s="24"/>
      <c r="I83" s="58">
        <v>20</v>
      </c>
      <c r="J83" s="24"/>
      <c r="K83" s="134">
        <f>X83</f>
        <v>6.3E-2</v>
      </c>
      <c r="L83" s="59"/>
      <c r="M83" s="60" t="s">
        <v>102</v>
      </c>
      <c r="N83" s="59"/>
      <c r="O83" s="61">
        <f>IF(E83=$O$13,0%,0)</f>
        <v>0</v>
      </c>
      <c r="P83" s="61">
        <f>IF(E83=$P$13,6.3%,0)</f>
        <v>6.3E-2</v>
      </c>
      <c r="Q83" s="61">
        <f>IF(E83=$Q$13,31.3%,0)</f>
        <v>0</v>
      </c>
      <c r="R83" s="61">
        <f>IF(E83=$R$13,56.3%,0)</f>
        <v>0</v>
      </c>
      <c r="S83" s="61">
        <f>IF(E83=$S$13,81.3%,0)</f>
        <v>0</v>
      </c>
      <c r="T83" s="61">
        <f>IF($G83=T$13,0%,0)</f>
        <v>0</v>
      </c>
      <c r="U83" s="61">
        <f>IF($G83=U$13,6.3%,0)</f>
        <v>0</v>
      </c>
      <c r="V83" s="61">
        <f>IF($G83=V$13,12.5%,0)</f>
        <v>0</v>
      </c>
      <c r="W83" s="61">
        <f>IF($G83=W$13,18.8%,0)</f>
        <v>0</v>
      </c>
      <c r="X83" s="62">
        <f>IF(E83=$O$13,0,(I83*(SUM(O83:S83)+SUM(T83:W83)))/I83)</f>
        <v>6.3E-2</v>
      </c>
    </row>
    <row r="84" spans="1:24" s="38" customFormat="1" ht="9.9" customHeight="1" x14ac:dyDescent="0.3">
      <c r="A84" s="9"/>
      <c r="B84" s="20"/>
      <c r="C84" s="85"/>
      <c r="D84" s="57"/>
      <c r="E84" s="24"/>
      <c r="F84" s="24"/>
      <c r="G84" s="24"/>
      <c r="H84" s="24"/>
      <c r="I84" s="24"/>
      <c r="J84" s="24"/>
      <c r="K84" s="63"/>
      <c r="L84" s="59"/>
      <c r="M84" s="64"/>
      <c r="N84" s="59"/>
      <c r="T84" s="65"/>
    </row>
    <row r="85" spans="1:24" s="38" customFormat="1" ht="129.6" x14ac:dyDescent="0.3">
      <c r="A85" s="9"/>
      <c r="B85" s="20" t="s">
        <v>59</v>
      </c>
      <c r="C85" s="15" t="s">
        <v>96</v>
      </c>
      <c r="D85" s="57"/>
      <c r="E85" s="143" t="s">
        <v>19</v>
      </c>
      <c r="F85" s="24"/>
      <c r="G85" s="135" t="s">
        <v>8</v>
      </c>
      <c r="H85" s="24"/>
      <c r="I85" s="58">
        <v>15</v>
      </c>
      <c r="J85" s="24"/>
      <c r="K85" s="134">
        <f>X85</f>
        <v>0.313</v>
      </c>
      <c r="L85" s="59"/>
      <c r="M85" s="60" t="s">
        <v>101</v>
      </c>
      <c r="N85" s="59"/>
      <c r="O85" s="61">
        <f>IF(E85=$O$13,0%,0)</f>
        <v>0</v>
      </c>
      <c r="P85" s="61">
        <f>IF(E85=$P$13,6.3%,0)</f>
        <v>0</v>
      </c>
      <c r="Q85" s="61">
        <f>IF(E85=$Q$13,31.3%,0)</f>
        <v>0.313</v>
      </c>
      <c r="R85" s="61">
        <f>IF(E85=$R$13,56.3%,0)</f>
        <v>0</v>
      </c>
      <c r="S85" s="61">
        <f>IF(E85=$S$13,81.3%,0)</f>
        <v>0</v>
      </c>
      <c r="T85" s="61">
        <f>IF($G85=T$13,0%,0)</f>
        <v>0</v>
      </c>
      <c r="U85" s="61">
        <f>IF($G85=U$13,6.3%,0)</f>
        <v>0</v>
      </c>
      <c r="V85" s="61">
        <f>IF($G85=V$13,12.5%,0)</f>
        <v>0</v>
      </c>
      <c r="W85" s="61">
        <f>IF($G85=W$13,18.8%,0)</f>
        <v>0</v>
      </c>
      <c r="X85" s="62">
        <f>IF(E85=$O$13,0,(I85*(SUM(O85:S85)+SUM(T85:W85)))/I85)</f>
        <v>0.313</v>
      </c>
    </row>
    <row r="86" spans="1:24" s="38" customFormat="1" ht="9.9" customHeight="1" x14ac:dyDescent="0.3">
      <c r="A86" s="9"/>
      <c r="B86" s="20"/>
      <c r="C86" s="85"/>
      <c r="D86" s="57"/>
      <c r="E86" s="24"/>
      <c r="F86" s="24"/>
      <c r="G86" s="24"/>
      <c r="H86" s="24"/>
      <c r="I86" s="24"/>
      <c r="J86" s="24"/>
      <c r="K86" s="63"/>
      <c r="L86" s="59"/>
      <c r="M86" s="64"/>
      <c r="N86" s="59"/>
      <c r="T86" s="65"/>
    </row>
    <row r="87" spans="1:24" s="38" customFormat="1" ht="231" customHeight="1" x14ac:dyDescent="0.3">
      <c r="A87" s="9"/>
      <c r="B87" s="20" t="s">
        <v>60</v>
      </c>
      <c r="C87" s="15" t="s">
        <v>91</v>
      </c>
      <c r="D87" s="57"/>
      <c r="E87" s="143" t="s">
        <v>21</v>
      </c>
      <c r="F87" s="24"/>
      <c r="G87" s="135" t="s">
        <v>8</v>
      </c>
      <c r="H87" s="24"/>
      <c r="I87" s="58">
        <v>15</v>
      </c>
      <c r="J87" s="24"/>
      <c r="K87" s="134">
        <f>X87</f>
        <v>0.56299999999999994</v>
      </c>
      <c r="L87" s="59"/>
      <c r="M87" s="60" t="s">
        <v>64</v>
      </c>
      <c r="N87" s="59"/>
      <c r="O87" s="61">
        <f>IF(E87=$O$13,0%,0)</f>
        <v>0</v>
      </c>
      <c r="P87" s="61">
        <f>IF(E87=$P$13,6.3%,0)</f>
        <v>0</v>
      </c>
      <c r="Q87" s="61">
        <f>IF(E87=$Q$13,31.3%,0)</f>
        <v>0</v>
      </c>
      <c r="R87" s="61">
        <f>IF(E87=$R$13,56.3%,0)</f>
        <v>0.56299999999999994</v>
      </c>
      <c r="S87" s="61">
        <f>IF(E87=$S$13,81.3%,0)</f>
        <v>0</v>
      </c>
      <c r="T87" s="61">
        <f>IF($G87=T$13,0%,0)</f>
        <v>0</v>
      </c>
      <c r="U87" s="61">
        <f>IF($G87=U$13,6.3%,0)</f>
        <v>0</v>
      </c>
      <c r="V87" s="61">
        <f>IF($G87=V$13,12.5%,0)</f>
        <v>0</v>
      </c>
      <c r="W87" s="61">
        <f>IF($G87=W$13,18.8%,0)</f>
        <v>0</v>
      </c>
      <c r="X87" s="62">
        <f>IF(E87=$O$13,0,(I87*(SUM(O87:S87)+SUM(T87:W87)))/I87)</f>
        <v>0.56299999999999994</v>
      </c>
    </row>
    <row r="88" spans="1:24" s="38" customFormat="1" ht="9.9" customHeight="1" thickBot="1" x14ac:dyDescent="0.35">
      <c r="A88" s="9"/>
      <c r="B88" s="10"/>
      <c r="C88" s="71"/>
      <c r="D88" s="71"/>
      <c r="E88" s="72"/>
      <c r="F88" s="72"/>
      <c r="G88" s="72"/>
      <c r="H88" s="72"/>
      <c r="I88" s="72"/>
      <c r="J88" s="72"/>
      <c r="K88" s="116"/>
      <c r="L88" s="74"/>
      <c r="M88" s="75"/>
      <c r="N88" s="59"/>
      <c r="T88" s="65"/>
    </row>
    <row r="89" spans="1:24" s="38" customFormat="1" ht="21.75" customHeight="1" thickBot="1" x14ac:dyDescent="0.35">
      <c r="A89" s="9"/>
      <c r="B89" s="9"/>
      <c r="C89" s="2"/>
      <c r="D89" s="2"/>
      <c r="E89" s="24"/>
      <c r="F89" s="24"/>
      <c r="G89" s="24"/>
      <c r="H89" s="24"/>
      <c r="I89" s="76">
        <f>SUM(I77:I87)</f>
        <v>100</v>
      </c>
      <c r="J89" s="77"/>
      <c r="K89" s="139">
        <f>X89</f>
        <v>0.438</v>
      </c>
      <c r="L89" s="59"/>
      <c r="M89" s="59"/>
      <c r="N89" s="59"/>
      <c r="O89" s="38">
        <f t="shared" ref="O89" si="0">IF(E89=1,0%,0)</f>
        <v>0</v>
      </c>
      <c r="P89" s="38">
        <f t="shared" ref="P89" si="1">IF(E89=2,10%,0)</f>
        <v>0</v>
      </c>
      <c r="Q89" s="38">
        <f t="shared" ref="Q89" si="2">IF(E89=3,20%,0)</f>
        <v>0</v>
      </c>
      <c r="R89" s="38">
        <f t="shared" ref="R89" si="3">IF(D89=4,30%,0)</f>
        <v>0</v>
      </c>
      <c r="S89" s="38">
        <f t="shared" ref="S89" si="4">IF(E89=4,30%,0)</f>
        <v>0</v>
      </c>
      <c r="X89" s="65">
        <f>AVERAGE(X77:X88)</f>
        <v>0.438</v>
      </c>
    </row>
    <row r="90" spans="1:24" s="38" customFormat="1" ht="19.5" customHeight="1" thickBot="1" x14ac:dyDescent="0.35">
      <c r="A90" s="9"/>
      <c r="B90" s="113"/>
      <c r="C90" s="2"/>
      <c r="D90" s="2"/>
      <c r="E90" s="24"/>
      <c r="F90" s="24"/>
      <c r="G90" s="24"/>
      <c r="H90" s="24"/>
      <c r="I90" s="24"/>
      <c r="J90" s="24"/>
      <c r="K90" s="97"/>
      <c r="L90" s="59"/>
      <c r="M90" s="59"/>
      <c r="N90" s="59"/>
    </row>
    <row r="91" spans="1:24" s="38" customFormat="1" ht="24.75" customHeight="1" thickBot="1" x14ac:dyDescent="0.35">
      <c r="A91" s="9"/>
      <c r="B91" s="114"/>
      <c r="C91" s="131"/>
      <c r="D91" s="131"/>
      <c r="E91" s="46"/>
      <c r="F91" s="46"/>
      <c r="G91" s="46"/>
      <c r="H91" s="46"/>
      <c r="I91" s="87">
        <v>0.1</v>
      </c>
      <c r="J91" s="47"/>
      <c r="K91" s="48"/>
      <c r="L91" s="59"/>
      <c r="M91" s="59"/>
      <c r="N91" s="59"/>
      <c r="O91" s="38">
        <v>1</v>
      </c>
      <c r="P91" s="38">
        <v>2</v>
      </c>
      <c r="Q91" s="38">
        <v>3</v>
      </c>
      <c r="R91" s="38">
        <v>4</v>
      </c>
      <c r="S91" s="38">
        <v>4</v>
      </c>
      <c r="T91" s="81"/>
    </row>
    <row r="92" spans="1:24" s="38" customFormat="1" ht="9.9" customHeight="1" x14ac:dyDescent="0.3">
      <c r="A92" s="9"/>
      <c r="B92" s="115"/>
      <c r="C92" s="89"/>
      <c r="D92" s="89"/>
      <c r="E92" s="90"/>
      <c r="F92" s="90"/>
      <c r="G92" s="90"/>
      <c r="H92" s="90"/>
      <c r="I92" s="90"/>
      <c r="J92" s="90"/>
      <c r="K92" s="55"/>
      <c r="L92" s="83"/>
      <c r="M92" s="91"/>
      <c r="N92" s="59"/>
      <c r="T92" s="81"/>
    </row>
    <row r="93" spans="1:24" s="38" customFormat="1" ht="82.8" x14ac:dyDescent="0.3">
      <c r="A93" s="9"/>
      <c r="B93" s="20" t="s">
        <v>61</v>
      </c>
      <c r="C93" s="15" t="s">
        <v>80</v>
      </c>
      <c r="D93" s="57"/>
      <c r="E93" s="143" t="s">
        <v>21</v>
      </c>
      <c r="F93" s="24"/>
      <c r="G93" s="135" t="s">
        <v>8</v>
      </c>
      <c r="H93" s="24"/>
      <c r="I93" s="58">
        <v>50</v>
      </c>
      <c r="J93" s="24"/>
      <c r="K93" s="134">
        <f>X93</f>
        <v>0.56299999999999994</v>
      </c>
      <c r="L93" s="59"/>
      <c r="M93" s="60" t="s">
        <v>64</v>
      </c>
      <c r="N93" s="59"/>
      <c r="O93" s="61">
        <f>IF(E93=$O$13,0%,0)</f>
        <v>0</v>
      </c>
      <c r="P93" s="61">
        <f>IF(E93=$P$13,6.3%,0)</f>
        <v>0</v>
      </c>
      <c r="Q93" s="61">
        <f>IF(E93=$Q$13,31.3%,0)</f>
        <v>0</v>
      </c>
      <c r="R93" s="61">
        <f>IF(E93=$R$13,56.3%,0)</f>
        <v>0.56299999999999994</v>
      </c>
      <c r="S93" s="61">
        <f>IF(E93=$S$13,81.3%,0)</f>
        <v>0</v>
      </c>
      <c r="T93" s="61">
        <f>IF($G93=T$13,0%,0)</f>
        <v>0</v>
      </c>
      <c r="U93" s="61">
        <f>IF($G93=U$13,6.3%,0)</f>
        <v>0</v>
      </c>
      <c r="V93" s="61">
        <f>IF($G93=V$13,12.5%,0)</f>
        <v>0</v>
      </c>
      <c r="W93" s="61">
        <f>IF($G93=W$13,18.8%,0)</f>
        <v>0</v>
      </c>
      <c r="X93" s="62">
        <f>IF(E93=$O$13,0,(I93*(SUM(O93:S93)+SUM(T93:W93)))/I93)</f>
        <v>0.56299999999999994</v>
      </c>
    </row>
    <row r="94" spans="1:24" s="38" customFormat="1" ht="9.9" customHeight="1" x14ac:dyDescent="0.3">
      <c r="A94" s="9"/>
      <c r="B94" s="20"/>
      <c r="C94" s="85"/>
      <c r="D94" s="57"/>
      <c r="E94" s="24"/>
      <c r="F94" s="24"/>
      <c r="G94" s="24"/>
      <c r="H94" s="24"/>
      <c r="I94" s="24"/>
      <c r="J94" s="24"/>
      <c r="K94" s="63"/>
      <c r="L94" s="59"/>
      <c r="M94" s="64"/>
      <c r="N94" s="59"/>
      <c r="T94" s="65"/>
    </row>
    <row r="95" spans="1:24" s="38" customFormat="1" ht="69" x14ac:dyDescent="0.3">
      <c r="A95" s="9"/>
      <c r="B95" s="20" t="s">
        <v>62</v>
      </c>
      <c r="C95" s="14" t="s">
        <v>79</v>
      </c>
      <c r="D95" s="57"/>
      <c r="E95" s="143" t="s">
        <v>21</v>
      </c>
      <c r="F95" s="24"/>
      <c r="G95" s="135" t="s">
        <v>8</v>
      </c>
      <c r="H95" s="24"/>
      <c r="I95" s="58">
        <v>50</v>
      </c>
      <c r="J95" s="24"/>
      <c r="K95" s="134">
        <f>X95</f>
        <v>0.56299999999999994</v>
      </c>
      <c r="L95" s="59"/>
      <c r="M95" s="60" t="s">
        <v>64</v>
      </c>
      <c r="N95" s="59"/>
      <c r="O95" s="61">
        <f>IF(E95=$O$13,0%,0)</f>
        <v>0</v>
      </c>
      <c r="P95" s="61">
        <f>IF(E95=$P$13,6.3%,0)</f>
        <v>0</v>
      </c>
      <c r="Q95" s="61">
        <f>IF(E95=$Q$13,31.3%,0)</f>
        <v>0</v>
      </c>
      <c r="R95" s="61">
        <f>IF(E95=$R$13,56.3%,0)</f>
        <v>0.56299999999999994</v>
      </c>
      <c r="S95" s="61">
        <f>IF(E95=$S$13,81.3%,0)</f>
        <v>0</v>
      </c>
      <c r="T95" s="61">
        <f>IF($G95=T$13,0%,0)</f>
        <v>0</v>
      </c>
      <c r="U95" s="61">
        <f>IF($G95=U$13,6.3%,0)</f>
        <v>0</v>
      </c>
      <c r="V95" s="61">
        <f>IF($G95=V$13,12.5%,0)</f>
        <v>0</v>
      </c>
      <c r="W95" s="61">
        <f>IF($G95=W$13,18.8%,0)</f>
        <v>0</v>
      </c>
      <c r="X95" s="62">
        <f>IF(E95=$O$13,0,(I95*(SUM(O95:S95)+SUM(T95:W95)))/I95)</f>
        <v>0.56299999999999994</v>
      </c>
    </row>
    <row r="96" spans="1:24" s="38" customFormat="1" ht="9.9" customHeight="1" thickBot="1" x14ac:dyDescent="0.35">
      <c r="A96" s="9"/>
      <c r="B96" s="10"/>
      <c r="C96" s="93"/>
      <c r="D96" s="57"/>
      <c r="E96" s="24"/>
      <c r="F96" s="72"/>
      <c r="G96" s="72"/>
      <c r="H96" s="72"/>
      <c r="I96" s="72"/>
      <c r="J96" s="72"/>
      <c r="K96" s="117"/>
      <c r="L96" s="74"/>
      <c r="M96" s="75"/>
      <c r="N96" s="59"/>
      <c r="T96" s="65"/>
    </row>
    <row r="97" spans="1:24" s="38" customFormat="1" ht="30" customHeight="1" thickBot="1" x14ac:dyDescent="0.35">
      <c r="A97" s="9"/>
      <c r="B97" s="9"/>
      <c r="C97" s="2"/>
      <c r="D97" s="89"/>
      <c r="E97" s="90"/>
      <c r="F97" s="24"/>
      <c r="G97" s="24"/>
      <c r="H97" s="24"/>
      <c r="I97" s="95">
        <f>SUM(I93:I96)</f>
        <v>100</v>
      </c>
      <c r="J97" s="72"/>
      <c r="K97" s="144">
        <f>X97</f>
        <v>0.56299999999999994</v>
      </c>
      <c r="L97" s="59"/>
      <c r="M97" s="59"/>
      <c r="N97" s="59"/>
      <c r="O97" s="38">
        <f t="shared" ref="O97" si="5">IF(E97=1,0%,0)</f>
        <v>0</v>
      </c>
      <c r="P97" s="38">
        <f t="shared" ref="P97" si="6">IF(E97=2,10%,0)</f>
        <v>0</v>
      </c>
      <c r="Q97" s="38">
        <f t="shared" ref="Q97" si="7">IF(E97=3,20%,0)</f>
        <v>0</v>
      </c>
      <c r="R97" s="38">
        <f t="shared" ref="R97:S97" si="8">IF(D97=4,30%,0)</f>
        <v>0</v>
      </c>
      <c r="S97" s="38">
        <f t="shared" si="8"/>
        <v>0</v>
      </c>
      <c r="X97" s="65">
        <f>AVERAGE(X93:X96)</f>
        <v>0.56299999999999994</v>
      </c>
    </row>
    <row r="98" spans="1:24" s="38" customFormat="1" ht="30" customHeight="1" x14ac:dyDescent="0.3">
      <c r="A98" s="9"/>
      <c r="B98" s="9"/>
      <c r="C98" s="2"/>
      <c r="D98" s="2"/>
      <c r="E98" s="24"/>
      <c r="F98" s="24"/>
      <c r="G98" s="24"/>
      <c r="H98" s="24"/>
      <c r="I98" s="24"/>
      <c r="J98" s="24"/>
      <c r="K98" s="9"/>
      <c r="L98" s="9"/>
      <c r="M98" s="9"/>
      <c r="N98" s="9"/>
    </row>
    <row r="99" spans="1:24" s="38" customFormat="1" ht="30" customHeight="1" x14ac:dyDescent="0.3">
      <c r="A99" s="9"/>
      <c r="B99" s="9"/>
      <c r="C99" s="2"/>
      <c r="D99" s="2"/>
      <c r="E99" s="24"/>
      <c r="F99" s="24"/>
      <c r="G99" s="24"/>
      <c r="H99" s="24"/>
      <c r="I99" s="24"/>
      <c r="J99" s="24"/>
      <c r="K99" s="9"/>
      <c r="L99" s="9"/>
      <c r="M99" s="9"/>
      <c r="N99" s="9"/>
    </row>
    <row r="100" spans="1:24" s="38" customFormat="1" ht="30" customHeight="1" x14ac:dyDescent="0.3">
      <c r="A100" s="9"/>
      <c r="B100" s="9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9"/>
    </row>
    <row r="101" spans="1:24" s="38" customFormat="1" ht="30" customHeight="1" x14ac:dyDescent="0.3">
      <c r="A101" s="9"/>
      <c r="B101" s="9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9"/>
    </row>
    <row r="102" spans="1:24" s="38" customFormat="1" ht="30" customHeight="1" x14ac:dyDescent="0.3">
      <c r="A102" s="9"/>
      <c r="B102" s="9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9"/>
    </row>
  </sheetData>
  <sheetProtection algorithmName="SHA-512" hashValue="lnxz9Njtsi3OfeQj+5twqsTNvwWB1xeI0ayDuzejMqVjxCaebdx7rLdu7RsIJRn4tp1KarfQg1WzWlHTUnSseg==" saltValue="9O1RV9zRINXlTwLUwP/9oA==" spinCount="100000" sheet="1" selectLockedCells="1"/>
  <customSheetViews>
    <customSheetView guid="{DB281B92-E9EC-453B-A5D8-29671663E0CC}" showPageBreaks="1" fitToPage="1" printArea="1" view="pageBreakPreview" topLeftCell="E10">
      <selection activeCell="G15" sqref="G15"/>
      <rowBreaks count="4" manualBreakCount="4">
        <brk id="23" max="11" man="1"/>
        <brk id="39" max="11" man="1"/>
        <brk id="50" max="11" man="1"/>
        <brk id="67" max="11" man="1"/>
      </rowBreaks>
      <pageMargins left="0.39370078740157483" right="0.15748031496062992" top="0.39370078740157483" bottom="0.39370078740157483" header="0.27559055118110237" footer="0.23622047244094491"/>
      <pageSetup paperSize="9" scale="46" fitToHeight="0" orientation="portrait" r:id="rId1"/>
      <headerFooter scaleWithDoc="0" alignWithMargins="0">
        <oddFooter>Page &amp;P of &amp;N</oddFooter>
      </headerFooter>
    </customSheetView>
    <customSheetView guid="{93866CD1-CB7A-4884-BEB8-A1CECF52C855}" showPageBreaks="1" fitToPage="1" printArea="1" hiddenColumns="1" view="pageBreakPreview" topLeftCell="A64">
      <selection activeCell="G69" sqref="G69"/>
      <rowBreaks count="4" manualBreakCount="4">
        <brk id="23" max="11" man="1"/>
        <brk id="39" max="11" man="1"/>
        <brk id="50" max="11" man="1"/>
        <brk id="67" max="11" man="1"/>
      </rowBreaks>
      <pageMargins left="0.39370078740157483" right="0.15748031496062992" top="0.39370078740157483" bottom="0.39370078740157483" header="0.27559055118110237" footer="0.23622047244094491"/>
      <pageSetup paperSize="9" scale="54" fitToHeight="0" orientation="portrait" r:id="rId2"/>
      <headerFooter scaleWithDoc="0" alignWithMargins="0">
        <oddFooter>Page &amp;P of &amp;N</oddFooter>
      </headerFooter>
    </customSheetView>
    <customSheetView guid="{0C6D86AF-1098-4B55-AD81-B5464318C34D}" fitToPage="1" printArea="1" hiddenColumns="1" topLeftCell="A13">
      <selection activeCell="G13" sqref="G13"/>
      <rowBreaks count="4" manualBreakCount="4">
        <brk id="23" max="11" man="1"/>
        <brk id="39" max="11" man="1"/>
        <brk id="50" max="11" man="1"/>
        <brk id="67" max="11" man="1"/>
      </rowBreaks>
      <pageMargins left="0.39370078740157483" right="0.15748031496062992" top="0.39370078740157483" bottom="0.39370078740157483" header="0.27559055118110237" footer="0.23622047244094491"/>
      <pageSetup paperSize="9" scale="56" fitToHeight="0" orientation="portrait" r:id="rId3"/>
      <headerFooter scaleWithDoc="0" alignWithMargins="0">
        <oddFooter>Page &amp;P of &amp;N</oddFooter>
      </headerFooter>
    </customSheetView>
    <customSheetView guid="{C336C729-0314-4032-829E-B9EE9689FD03}" showPageBreaks="1" fitToPage="1" printArea="1" hiddenColumns="1" view="pageBreakPreview" topLeftCell="A4">
      <selection activeCell="E8" sqref="E8"/>
      <rowBreaks count="4" manualBreakCount="4">
        <brk id="23" max="11" man="1"/>
        <brk id="39" max="11" man="1"/>
        <brk id="50" max="11" man="1"/>
        <brk id="67" max="11" man="1"/>
      </rowBreaks>
      <pageMargins left="0.39370078740157483" right="0.15748031496062992" top="0.39370078740157483" bottom="0.39370078740157483" header="0.27559055118110237" footer="0.23622047244094491"/>
      <pageSetup paperSize="9" scale="50" fitToHeight="0" orientation="portrait" r:id="rId4"/>
      <headerFooter scaleWithDoc="0" alignWithMargins="0">
        <oddFooter>Page &amp;P of &amp;N</oddFooter>
      </headerFooter>
    </customSheetView>
  </customSheetViews>
  <mergeCells count="6">
    <mergeCell ref="C1:K1"/>
    <mergeCell ref="E5:K5"/>
    <mergeCell ref="E3:K3"/>
    <mergeCell ref="B13:C13"/>
    <mergeCell ref="K41:M42"/>
    <mergeCell ref="C8:C9"/>
  </mergeCells>
  <phoneticPr fontId="1" type="noConversion"/>
  <conditionalFormatting sqref="C8">
    <cfRule type="dataBar" priority="1">
      <dataBar>
        <cfvo type="num" val="0"/>
        <cfvo type="num" val="1"/>
        <color rgb="FF638EC6"/>
      </dataBar>
    </cfRule>
  </conditionalFormatting>
  <conditionalFormatting sqref="D8">
    <cfRule type="dataBar" priority="138">
      <dataBar>
        <cfvo type="min"/>
        <cfvo type="max"/>
        <color rgb="FF638EC6"/>
      </dataBar>
    </cfRule>
  </conditionalFormatting>
  <conditionalFormatting sqref="K15">
    <cfRule type="colorScale" priority="40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17:K18">
    <cfRule type="colorScale" priority="42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19">
    <cfRule type="colorScale" priority="39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21">
    <cfRule type="colorScale" priority="38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23">
    <cfRule type="colorScale" priority="130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27">
    <cfRule type="colorScale" priority="37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28">
    <cfRule type="colorScale" priority="102">
      <colorScale>
        <cfvo type="percent" val="0"/>
        <cfvo type="percentile" val="50"/>
        <cfvo type="percent" val="100"/>
        <color rgb="FFF8696B"/>
        <color rgb="FFFFEB84"/>
        <color rgb="FF63BE7B"/>
      </colorScale>
    </cfRule>
  </conditionalFormatting>
  <conditionalFormatting sqref="K29">
    <cfRule type="colorScale" priority="36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30">
    <cfRule type="colorScale" priority="101">
      <colorScale>
        <cfvo type="percent" val="0"/>
        <cfvo type="percentile" val="50"/>
        <cfvo type="percent" val="100"/>
        <color rgb="FFF8696B"/>
        <color rgb="FFFFEB84"/>
        <color rgb="FF63BE7B"/>
      </colorScale>
    </cfRule>
  </conditionalFormatting>
  <conditionalFormatting sqref="K31">
    <cfRule type="colorScale" priority="35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32">
    <cfRule type="colorScale" priority="100">
      <colorScale>
        <cfvo type="percent" val="0"/>
        <cfvo type="percentile" val="50"/>
        <cfvo type="percent" val="100"/>
        <color rgb="FFF8696B"/>
        <color rgb="FFFFEB84"/>
        <color rgb="FF63BE7B"/>
      </colorScale>
    </cfRule>
  </conditionalFormatting>
  <conditionalFormatting sqref="K33">
    <cfRule type="colorScale" priority="34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34">
    <cfRule type="colorScale" priority="99">
      <colorScale>
        <cfvo type="percent" val="0"/>
        <cfvo type="percentile" val="50"/>
        <cfvo type="percent" val="100"/>
        <color rgb="FFF8696B"/>
        <color rgb="FFFFEB84"/>
        <color rgb="FF63BE7B"/>
      </colorScale>
    </cfRule>
  </conditionalFormatting>
  <conditionalFormatting sqref="K35">
    <cfRule type="colorScale" priority="33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36">
    <cfRule type="colorScale" priority="68">
      <colorScale>
        <cfvo type="percent" val="0"/>
        <cfvo type="percentile" val="50"/>
        <cfvo type="percent" val="100"/>
        <color rgb="FFF8696B"/>
        <color rgb="FFFFEB84"/>
        <color rgb="FF63BE7B"/>
      </colorScale>
    </cfRule>
    <cfRule type="colorScale" priority="66">
      <colorScale>
        <cfvo type="percent" val="0"/>
        <cfvo type="percentile" val="50"/>
        <cfvo type="percent" val="100"/>
        <color rgb="FFF8696B"/>
        <color rgb="FFFFEB84"/>
        <color rgb="FF63BE7B"/>
      </colorScale>
    </cfRule>
  </conditionalFormatting>
  <conditionalFormatting sqref="K37">
    <cfRule type="colorScale" priority="32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38">
    <cfRule type="colorScale" priority="98">
      <colorScale>
        <cfvo type="percent" val="0"/>
        <cfvo type="percentile" val="50"/>
        <cfvo type="percent" val="100"/>
        <color rgb="FFF8696B"/>
        <color rgb="FFFFEB84"/>
        <color rgb="FF63BE7B"/>
      </colorScale>
    </cfRule>
  </conditionalFormatting>
  <conditionalFormatting sqref="K39">
    <cfRule type="colorScale" priority="7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44">
    <cfRule type="colorScale" priority="31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46">
    <cfRule type="colorScale" priority="30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47 K45 K49 K51">
    <cfRule type="colorScale" priority="139">
      <colorScale>
        <cfvo type="percent" val="0"/>
        <cfvo type="percentile" val="50"/>
        <cfvo type="percent" val="100"/>
        <color rgb="FFF8696B"/>
        <color rgb="FFFFEB84"/>
        <color rgb="FF63BE7B"/>
      </colorScale>
    </cfRule>
  </conditionalFormatting>
  <conditionalFormatting sqref="K48">
    <cfRule type="colorScale" priority="29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50">
    <cfRule type="colorScale" priority="6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55">
    <cfRule type="colorScale" priority="28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56 K58 K60 K62">
    <cfRule type="colorScale" priority="145">
      <colorScale>
        <cfvo type="percent" val="0"/>
        <cfvo type="percentile" val="50"/>
        <cfvo type="percent" val="100"/>
        <color rgb="FFF8696B"/>
        <color rgb="FFFFEB84"/>
        <color rgb="FF63BE7B"/>
      </colorScale>
    </cfRule>
  </conditionalFormatting>
  <conditionalFormatting sqref="K56">
    <cfRule type="dataBar" priority="97">
      <dataBar>
        <cfvo type="min"/>
        <cfvo type="max"/>
        <color rgb="FF638EC6"/>
      </dataBar>
    </cfRule>
  </conditionalFormatting>
  <conditionalFormatting sqref="K57">
    <cfRule type="colorScale" priority="27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58">
    <cfRule type="dataBar" priority="96">
      <dataBar>
        <cfvo type="min"/>
        <cfvo type="max"/>
        <color rgb="FF638EC6"/>
      </dataBar>
    </cfRule>
  </conditionalFormatting>
  <conditionalFormatting sqref="K59">
    <cfRule type="colorScale" priority="26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60">
    <cfRule type="dataBar" priority="95">
      <dataBar>
        <cfvo type="min"/>
        <cfvo type="max"/>
        <color rgb="FF638EC6"/>
      </dataBar>
    </cfRule>
  </conditionalFormatting>
  <conditionalFormatting sqref="K61">
    <cfRule type="colorScale" priority="25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62">
    <cfRule type="dataBar" priority="93">
      <dataBar>
        <cfvo type="min"/>
        <cfvo type="max"/>
        <color rgb="FF638EC6"/>
      </dataBar>
    </cfRule>
  </conditionalFormatting>
  <conditionalFormatting sqref="K63">
    <cfRule type="colorScale" priority="5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67">
    <cfRule type="colorScale" priority="24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68">
    <cfRule type="dataBar" priority="60">
      <dataBar>
        <cfvo type="min"/>
        <cfvo type="max"/>
        <color rgb="FF638EC6"/>
      </dataBar>
    </cfRule>
    <cfRule type="colorScale" priority="61">
      <colorScale>
        <cfvo type="percent" val="0"/>
        <cfvo type="percentile" val="50"/>
        <cfvo type="percent" val="100"/>
        <color rgb="FFF8696B"/>
        <color rgb="FFFFEB84"/>
        <color rgb="FF63BE7B"/>
      </colorScale>
    </cfRule>
  </conditionalFormatting>
  <conditionalFormatting sqref="K69">
    <cfRule type="colorScale" priority="22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70">
    <cfRule type="dataBar" priority="92">
      <dataBar>
        <cfvo type="min"/>
        <cfvo type="max"/>
        <color rgb="FF638EC6"/>
      </dataBar>
    </cfRule>
  </conditionalFormatting>
  <conditionalFormatting sqref="K71">
    <cfRule type="colorScale" priority="20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72 K70">
    <cfRule type="colorScale" priority="142">
      <colorScale>
        <cfvo type="percent" val="0"/>
        <cfvo type="percentile" val="50"/>
        <cfvo type="percent" val="100"/>
        <color rgb="FFF8696B"/>
        <color rgb="FFFFEB84"/>
        <color rgb="FF63BE7B"/>
      </colorScale>
    </cfRule>
  </conditionalFormatting>
  <conditionalFormatting sqref="K72">
    <cfRule type="dataBar" priority="82">
      <dataBar>
        <cfvo type="min"/>
        <cfvo type="max"/>
        <color rgb="FF638EC6"/>
      </dataBar>
    </cfRule>
  </conditionalFormatting>
  <conditionalFormatting sqref="K73">
    <cfRule type="colorScale" priority="4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77">
    <cfRule type="colorScale" priority="19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78">
    <cfRule type="dataBar" priority="56">
      <dataBar>
        <cfvo type="min"/>
        <cfvo type="max"/>
        <color rgb="FF638EC6"/>
      </dataBar>
    </cfRule>
  </conditionalFormatting>
  <conditionalFormatting sqref="K79">
    <cfRule type="colorScale" priority="18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80">
    <cfRule type="dataBar" priority="55">
      <dataBar>
        <cfvo type="min"/>
        <cfvo type="max"/>
        <color rgb="FF638EC6"/>
      </dataBar>
    </cfRule>
  </conditionalFormatting>
  <conditionalFormatting sqref="K81">
    <cfRule type="colorScale" priority="17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82">
    <cfRule type="dataBar" priority="54">
      <dataBar>
        <cfvo type="min"/>
        <cfvo type="max"/>
        <color rgb="FF638EC6"/>
      </dataBar>
    </cfRule>
  </conditionalFormatting>
  <conditionalFormatting sqref="K83">
    <cfRule type="colorScale" priority="16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84">
    <cfRule type="dataBar" priority="50">
      <dataBar>
        <cfvo type="min"/>
        <cfvo type="max"/>
        <color rgb="FF638EC6"/>
      </dataBar>
    </cfRule>
    <cfRule type="colorScale" priority="51">
      <colorScale>
        <cfvo type="percent" val="0"/>
        <cfvo type="percentile" val="50"/>
        <cfvo type="percent" val="100"/>
        <color rgb="FFF8696B"/>
        <color rgb="FFFFEB84"/>
        <color rgb="FF63BE7B"/>
      </colorScale>
    </cfRule>
  </conditionalFormatting>
  <conditionalFormatting sqref="K85">
    <cfRule type="colorScale" priority="15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86 K78 K80 K82 K88">
    <cfRule type="colorScale" priority="57">
      <colorScale>
        <cfvo type="percent" val="0"/>
        <cfvo type="percentile" val="50"/>
        <cfvo type="percent" val="100"/>
        <color rgb="FFF8696B"/>
        <color rgb="FFFFEB84"/>
        <color rgb="FF63BE7B"/>
      </colorScale>
    </cfRule>
  </conditionalFormatting>
  <conditionalFormatting sqref="K86">
    <cfRule type="dataBar" priority="52">
      <dataBar>
        <cfvo type="min"/>
        <cfvo type="max"/>
        <color rgb="FF638EC6"/>
      </dataBar>
    </cfRule>
  </conditionalFormatting>
  <conditionalFormatting sqref="K87">
    <cfRule type="colorScale" priority="14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88">
    <cfRule type="dataBar" priority="53">
      <dataBar>
        <cfvo type="min"/>
        <cfvo type="max"/>
        <color rgb="FF638EC6"/>
      </dataBar>
    </cfRule>
  </conditionalFormatting>
  <conditionalFormatting sqref="K89">
    <cfRule type="colorScale" priority="3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93">
    <cfRule type="colorScale" priority="13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94 K96">
    <cfRule type="colorScale" priority="150">
      <colorScale>
        <cfvo type="percent" val="0"/>
        <cfvo type="percentile" val="50"/>
        <cfvo type="percent" val="100"/>
        <color rgb="FFF8696B"/>
        <color rgb="FFFFEB84"/>
        <color rgb="FF63BE7B"/>
      </colorScale>
    </cfRule>
  </conditionalFormatting>
  <conditionalFormatting sqref="K94">
    <cfRule type="dataBar" priority="77">
      <dataBar>
        <cfvo type="min"/>
        <cfvo type="max"/>
        <color rgb="FF638EC6"/>
      </dataBar>
    </cfRule>
  </conditionalFormatting>
  <conditionalFormatting sqref="K95">
    <cfRule type="colorScale" priority="11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K96">
    <cfRule type="dataBar" priority="74">
      <dataBar>
        <cfvo type="min"/>
        <cfvo type="max"/>
        <color rgb="FF638EC6"/>
      </dataBar>
    </cfRule>
  </conditionalFormatting>
  <conditionalFormatting sqref="K97">
    <cfRule type="colorScale" priority="2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dataValidations count="2">
    <dataValidation type="list" allowBlank="1" showInputMessage="1" showErrorMessage="1" sqref="E55 E83 E93 E27 E67 E61 E29 E37 E44 E33 E46 E35 E85 E31 F32:H32 E17:E19 E79 E71 E57 F16:H16 F20:H20 F22:H22 E87 E77 E15 E59 E48 E69 E95 E81 E21" xr:uid="{00000000-0002-0000-0000-000000000000}">
      <formula1>grades</formula1>
    </dataValidation>
    <dataValidation type="list" allowBlank="1" showInputMessage="1" showErrorMessage="1" sqref="G93 G87 G85 G83 G81 G79 G77 G71 G69 G67 G61 G59 G57 G55 G48 G46 G44 G37 G35 G33 G31 G29 G27 G21 G17:G19 G15 G95" xr:uid="{00000000-0002-0000-0000-000001000000}">
      <formula1>IF(E15=$O$13,$T$12,$T$13:$W$13)</formula1>
    </dataValidation>
  </dataValidations>
  <pageMargins left="0.39370078740157499" right="0.15748031496063" top="1" bottom="0.39370078740157499" header="0.27559055118110198" footer="0.23622047244094499"/>
  <pageSetup paperSize="9" scale="49" fitToHeight="0" orientation="portrait" r:id="rId5"/>
  <headerFooter scaleWithDoc="0" alignWithMargins="0">
    <oddFooter>Page &amp;P of &amp;N</oddFooter>
  </headerFooter>
  <rowBreaks count="6" manualBreakCount="6">
    <brk id="23" max="13" man="1"/>
    <brk id="39" max="13" man="1"/>
    <brk id="50" max="13" man="1"/>
    <brk id="63" max="13" man="1"/>
    <brk id="73" max="13" man="1"/>
    <brk id="89" max="13" man="1"/>
  </rowBreaks>
  <ignoredErrors>
    <ignoredError sqref="E10 G10 I10 K10 M10" numberStoredAsText="1"/>
    <ignoredError sqref="I50" unlockedFormula="1"/>
  </ignoredError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Q71"/>
  <sheetViews>
    <sheetView tabSelected="1" topLeftCell="A52" workbookViewId="0">
      <selection activeCell="C6" sqref="C6"/>
    </sheetView>
  </sheetViews>
  <sheetFormatPr defaultColWidth="9.109375" defaultRowHeight="13.2" x14ac:dyDescent="0.25"/>
  <cols>
    <col min="1" max="1" width="2.6640625" style="26" customWidth="1"/>
    <col min="2" max="2" width="63.33203125" style="26" bestFit="1" customWidth="1"/>
    <col min="3" max="3" width="11.33203125" style="26" bestFit="1" customWidth="1"/>
    <col min="4" max="4" width="9.109375" style="26"/>
    <col min="5" max="5" width="24.6640625" style="26" customWidth="1"/>
    <col min="6" max="6" width="6.5546875" style="26" customWidth="1"/>
    <col min="7" max="7" width="6.5546875" style="26" hidden="1" customWidth="1"/>
    <col min="8" max="9" width="0" style="26" hidden="1" customWidth="1"/>
    <col min="10" max="10" width="9.109375" style="26"/>
    <col min="11" max="11" width="34.33203125" style="26" customWidth="1"/>
    <col min="12" max="12" width="10.33203125" style="27" bestFit="1" customWidth="1"/>
    <col min="13" max="13" width="9.109375" style="26"/>
    <col min="14" max="14" width="33.88671875" style="26" customWidth="1"/>
    <col min="15" max="16384" width="9.109375" style="26"/>
  </cols>
  <sheetData>
    <row r="1" spans="1:17" ht="13.8" x14ac:dyDescent="0.25">
      <c r="A1" s="32"/>
      <c r="B1" s="29"/>
      <c r="C1" s="32"/>
      <c r="D1" s="32"/>
      <c r="E1" s="32"/>
      <c r="F1" s="32"/>
      <c r="G1" s="32"/>
    </row>
    <row r="2" spans="1:17" ht="13.8" x14ac:dyDescent="0.25">
      <c r="A2" s="32"/>
      <c r="B2" s="29"/>
      <c r="C2" s="32"/>
      <c r="D2" s="32"/>
      <c r="E2" s="32"/>
      <c r="F2" s="32"/>
      <c r="G2" s="32"/>
    </row>
    <row r="3" spans="1:17" ht="27.75" customHeight="1" x14ac:dyDescent="0.25">
      <c r="A3" s="32"/>
      <c r="B3" s="29"/>
      <c r="C3" s="32"/>
      <c r="D3" s="32"/>
      <c r="E3" s="32"/>
      <c r="F3" s="32"/>
      <c r="G3" s="32"/>
    </row>
    <row r="4" spans="1:17" ht="17.25" customHeight="1" x14ac:dyDescent="0.25">
      <c r="A4" s="32"/>
      <c r="B4" s="1" t="s">
        <v>25</v>
      </c>
      <c r="C4" s="31" t="str">
        <f>IF(УПИТНИК!E3&gt;0,УПИТНИК!E3,"")</f>
        <v>Јавно комунално предузеће Комуналпројект Бачка Паланка</v>
      </c>
      <c r="D4" s="32"/>
      <c r="E4" s="32"/>
      <c r="F4" s="32"/>
      <c r="G4" s="32"/>
    </row>
    <row r="5" spans="1:17" ht="5.25" customHeight="1" x14ac:dyDescent="0.25">
      <c r="A5" s="32"/>
      <c r="B5" s="1"/>
      <c r="C5" s="33"/>
      <c r="D5" s="32"/>
      <c r="E5" s="32"/>
      <c r="F5" s="32"/>
      <c r="G5" s="32"/>
    </row>
    <row r="6" spans="1:17" ht="14.25" customHeight="1" x14ac:dyDescent="0.25">
      <c r="A6" s="32"/>
      <c r="B6" s="1" t="s">
        <v>26</v>
      </c>
      <c r="C6" s="31" t="str">
        <f>IF(УПИТНИК!E5&gt;0,УПИТНИК!E5,"")</f>
        <v/>
      </c>
      <c r="D6" s="34"/>
      <c r="E6" s="34"/>
      <c r="F6" s="34"/>
      <c r="G6" s="34"/>
    </row>
    <row r="7" spans="1:17" ht="26.25" customHeight="1" x14ac:dyDescent="0.3">
      <c r="A7" s="32"/>
      <c r="B7" s="30" t="s">
        <v>63</v>
      </c>
      <c r="C7" s="32"/>
      <c r="D7" s="32"/>
      <c r="E7" s="32"/>
      <c r="F7" s="32"/>
      <c r="G7" s="32"/>
    </row>
    <row r="8" spans="1:17" ht="3" customHeight="1" thickBot="1" x14ac:dyDescent="0.3">
      <c r="A8" s="32"/>
      <c r="B8" s="29"/>
      <c r="C8" s="32"/>
      <c r="D8" s="32"/>
      <c r="E8" s="32"/>
      <c r="F8" s="32"/>
      <c r="G8" s="121">
        <v>1</v>
      </c>
    </row>
    <row r="9" spans="1:17" ht="15" customHeight="1" x14ac:dyDescent="0.25">
      <c r="A9" s="32"/>
      <c r="B9" s="156">
        <f>УПИТНИК!$C$8</f>
        <v>0.52654166666666657</v>
      </c>
      <c r="C9" s="32"/>
      <c r="D9" s="32"/>
      <c r="E9" s="32"/>
      <c r="F9" s="32"/>
      <c r="G9" s="121">
        <v>0</v>
      </c>
    </row>
    <row r="10" spans="1:17" ht="15" customHeight="1" thickBot="1" x14ac:dyDescent="0.3">
      <c r="A10" s="32"/>
      <c r="B10" s="157"/>
      <c r="C10" s="32"/>
      <c r="D10" s="32"/>
      <c r="E10" s="32"/>
      <c r="F10" s="32"/>
      <c r="G10" s="32"/>
    </row>
    <row r="11" spans="1:17" ht="13.8" x14ac:dyDescent="0.25">
      <c r="A11" s="32"/>
      <c r="B11" s="29"/>
      <c r="C11" s="32"/>
      <c r="D11" s="32"/>
      <c r="E11" s="32"/>
      <c r="F11" s="32"/>
      <c r="G11" s="32"/>
    </row>
    <row r="12" spans="1:17" x14ac:dyDescent="0.25">
      <c r="A12" s="32"/>
      <c r="B12" s="32"/>
      <c r="C12" s="32"/>
      <c r="D12" s="32"/>
      <c r="E12" s="32"/>
      <c r="F12" s="32"/>
      <c r="G12" s="32"/>
    </row>
    <row r="13" spans="1:17" x14ac:dyDescent="0.25">
      <c r="A13" s="32"/>
      <c r="B13" s="32"/>
      <c r="C13" s="32"/>
      <c r="D13" s="32"/>
      <c r="E13" s="32"/>
      <c r="F13" s="32"/>
      <c r="G13" s="32"/>
    </row>
    <row r="14" spans="1:17" x14ac:dyDescent="0.25">
      <c r="A14" s="32"/>
      <c r="B14" s="32"/>
      <c r="C14" s="32"/>
      <c r="D14" s="32"/>
      <c r="E14" s="32"/>
      <c r="F14" s="32"/>
      <c r="G14" s="32"/>
      <c r="J14" s="28"/>
      <c r="K14" s="28"/>
      <c r="L14" s="120"/>
      <c r="M14" s="122"/>
      <c r="N14" s="123" t="s">
        <v>33</v>
      </c>
      <c r="O14" s="122">
        <f>M22</f>
        <v>0.52654166666666657</v>
      </c>
      <c r="P14" s="28"/>
      <c r="Q14" s="28"/>
    </row>
    <row r="15" spans="1:17" ht="26.4" x14ac:dyDescent="0.25">
      <c r="A15" s="32"/>
      <c r="B15" s="32"/>
      <c r="C15" s="32"/>
      <c r="D15" s="32"/>
      <c r="E15" s="32"/>
      <c r="F15" s="32"/>
      <c r="G15" s="32"/>
      <c r="J15" s="28"/>
      <c r="K15" s="124" t="s">
        <v>27</v>
      </c>
      <c r="L15" s="125">
        <f>УПИТНИК!$I$13</f>
        <v>0.15</v>
      </c>
      <c r="M15" s="126">
        <f>УПИТНИК!$X$23</f>
        <v>0.50049999999999994</v>
      </c>
      <c r="N15" s="127" t="s">
        <v>92</v>
      </c>
      <c r="O15" s="122">
        <f>M21</f>
        <v>0.56299999999999994</v>
      </c>
      <c r="P15" s="28"/>
      <c r="Q15" s="28"/>
    </row>
    <row r="16" spans="1:17" x14ac:dyDescent="0.25">
      <c r="A16" s="32"/>
      <c r="B16" s="32"/>
      <c r="C16" s="32"/>
      <c r="D16" s="32"/>
      <c r="E16" s="32"/>
      <c r="F16" s="32"/>
      <c r="G16" s="32"/>
      <c r="J16" s="28"/>
      <c r="K16" s="128" t="s">
        <v>28</v>
      </c>
      <c r="L16" s="125">
        <f>УПИТНИК!$I$25</f>
        <v>0.2</v>
      </c>
      <c r="M16" s="126">
        <f>УПИТНИК!$X$39</f>
        <v>0.5213333333333332</v>
      </c>
      <c r="N16" s="127" t="s">
        <v>32</v>
      </c>
      <c r="O16" s="122">
        <f>M20</f>
        <v>0.438</v>
      </c>
      <c r="P16" s="28"/>
      <c r="Q16" s="28"/>
    </row>
    <row r="17" spans="1:17" x14ac:dyDescent="0.25">
      <c r="A17" s="32"/>
      <c r="B17" s="32"/>
      <c r="C17" s="32"/>
      <c r="D17" s="32"/>
      <c r="E17" s="32"/>
      <c r="F17" s="32"/>
      <c r="G17" s="32"/>
      <c r="J17" s="28"/>
      <c r="K17" s="127" t="s">
        <v>31</v>
      </c>
      <c r="L17" s="125">
        <f>УПИТНИК!$I$42</f>
        <v>0.15</v>
      </c>
      <c r="M17" s="126">
        <f>УПИТНИК!X50</f>
        <v>0.56299999999999994</v>
      </c>
      <c r="N17" s="127" t="s">
        <v>30</v>
      </c>
      <c r="O17" s="122">
        <f>M19</f>
        <v>0.56299999999999994</v>
      </c>
      <c r="P17" s="28"/>
      <c r="Q17" s="28"/>
    </row>
    <row r="18" spans="1:17" x14ac:dyDescent="0.25">
      <c r="A18" s="32"/>
      <c r="B18" s="32"/>
      <c r="C18" s="32"/>
      <c r="D18" s="32"/>
      <c r="E18" s="32"/>
      <c r="F18" s="32"/>
      <c r="G18" s="32"/>
      <c r="J18" s="28"/>
      <c r="K18" s="127" t="s">
        <v>29</v>
      </c>
      <c r="L18" s="125">
        <f>УПИТНИК!$I$53</f>
        <v>0.15</v>
      </c>
      <c r="M18" s="126">
        <f>УПИТНИК!$X$63</f>
        <v>0.56299999999999994</v>
      </c>
      <c r="N18" s="127" t="s">
        <v>29</v>
      </c>
      <c r="O18" s="122">
        <f>M18</f>
        <v>0.56299999999999994</v>
      </c>
      <c r="P18" s="28"/>
      <c r="Q18" s="28"/>
    </row>
    <row r="19" spans="1:17" x14ac:dyDescent="0.25">
      <c r="A19" s="32"/>
      <c r="B19" s="32"/>
      <c r="C19" s="32"/>
      <c r="D19" s="32"/>
      <c r="E19" s="32"/>
      <c r="F19" s="32"/>
      <c r="G19" s="32"/>
      <c r="J19" s="28"/>
      <c r="K19" s="127" t="s">
        <v>30</v>
      </c>
      <c r="L19" s="125">
        <f>УПИТНИК!$I$65</f>
        <v>0.1</v>
      </c>
      <c r="M19" s="126">
        <f>УПИТНИК!$X$73</f>
        <v>0.56299999999999994</v>
      </c>
      <c r="N19" s="127" t="s">
        <v>31</v>
      </c>
      <c r="O19" s="122">
        <f>M17</f>
        <v>0.56299999999999994</v>
      </c>
      <c r="P19" s="28"/>
      <c r="Q19" s="28"/>
    </row>
    <row r="20" spans="1:17" x14ac:dyDescent="0.25">
      <c r="A20" s="32"/>
      <c r="B20" s="32"/>
      <c r="C20" s="32"/>
      <c r="D20" s="32"/>
      <c r="E20" s="32"/>
      <c r="F20" s="32"/>
      <c r="G20" s="32"/>
      <c r="J20" s="28"/>
      <c r="K20" s="127" t="s">
        <v>32</v>
      </c>
      <c r="L20" s="125">
        <f>УПИТНИК!$I$91</f>
        <v>0.1</v>
      </c>
      <c r="M20" s="126">
        <f>УПИТНИК!$X$89</f>
        <v>0.438</v>
      </c>
      <c r="N20" s="128" t="s">
        <v>28</v>
      </c>
      <c r="O20" s="122">
        <f>M16</f>
        <v>0.5213333333333332</v>
      </c>
      <c r="P20" s="28"/>
      <c r="Q20" s="28"/>
    </row>
    <row r="21" spans="1:17" ht="26.4" x14ac:dyDescent="0.25">
      <c r="A21" s="32"/>
      <c r="B21" s="32"/>
      <c r="C21" s="32"/>
      <c r="D21" s="32"/>
      <c r="E21" s="32"/>
      <c r="F21" s="32"/>
      <c r="G21" s="32"/>
      <c r="J21" s="28"/>
      <c r="K21" s="127" t="s">
        <v>92</v>
      </c>
      <c r="L21" s="125">
        <f>УПИТНИК!$I$91</f>
        <v>0.1</v>
      </c>
      <c r="M21" s="126">
        <f>УПИТНИК!$X$97</f>
        <v>0.56299999999999994</v>
      </c>
      <c r="N21" s="124" t="s">
        <v>27</v>
      </c>
      <c r="O21" s="122">
        <f>M15</f>
        <v>0.50049999999999994</v>
      </c>
      <c r="P21" s="28"/>
      <c r="Q21" s="28"/>
    </row>
    <row r="22" spans="1:17" x14ac:dyDescent="0.25">
      <c r="A22" s="32"/>
      <c r="B22" s="32"/>
      <c r="C22" s="32"/>
      <c r="D22" s="32"/>
      <c r="E22" s="32"/>
      <c r="F22" s="32"/>
      <c r="G22" s="32"/>
      <c r="J22" s="28"/>
      <c r="K22" s="123" t="s">
        <v>33</v>
      </c>
      <c r="L22" s="129"/>
      <c r="M22" s="126">
        <f>УПИТНИК!$C$8</f>
        <v>0.52654166666666657</v>
      </c>
      <c r="N22" s="123" t="s">
        <v>33</v>
      </c>
      <c r="O22" s="122">
        <f>100%-O14</f>
        <v>0.47345833333333343</v>
      </c>
      <c r="P22" s="28"/>
      <c r="Q22" s="28"/>
    </row>
    <row r="23" spans="1:17" x14ac:dyDescent="0.25">
      <c r="A23" s="32"/>
      <c r="B23" s="32"/>
      <c r="C23" s="32"/>
      <c r="D23" s="32"/>
      <c r="E23" s="32"/>
      <c r="F23" s="32"/>
      <c r="G23" s="32"/>
      <c r="J23" s="28"/>
      <c r="K23" s="28"/>
      <c r="L23" s="120"/>
      <c r="M23" s="28"/>
      <c r="N23" s="28"/>
      <c r="O23" s="28"/>
      <c r="P23" s="28"/>
      <c r="Q23" s="28"/>
    </row>
    <row r="24" spans="1:17" x14ac:dyDescent="0.25">
      <c r="A24" s="32"/>
      <c r="B24" s="32"/>
      <c r="C24" s="32"/>
      <c r="D24" s="32"/>
      <c r="E24" s="32"/>
      <c r="F24" s="32"/>
      <c r="G24" s="32"/>
    </row>
    <row r="25" spans="1:17" x14ac:dyDescent="0.25">
      <c r="A25" s="32"/>
      <c r="B25" s="32"/>
      <c r="C25" s="32"/>
      <c r="D25" s="32"/>
      <c r="E25" s="32"/>
      <c r="F25" s="32"/>
      <c r="G25" s="32"/>
    </row>
    <row r="26" spans="1:17" x14ac:dyDescent="0.25">
      <c r="A26" s="32"/>
      <c r="B26" s="32"/>
      <c r="C26" s="32"/>
      <c r="D26" s="32"/>
      <c r="E26" s="32"/>
      <c r="F26" s="32"/>
      <c r="G26" s="32"/>
    </row>
    <row r="27" spans="1:17" x14ac:dyDescent="0.25">
      <c r="A27" s="32"/>
      <c r="B27" s="32"/>
      <c r="C27" s="32"/>
      <c r="D27" s="32"/>
      <c r="E27" s="32"/>
      <c r="F27" s="32"/>
      <c r="G27" s="32"/>
    </row>
    <row r="28" spans="1:17" x14ac:dyDescent="0.25">
      <c r="A28" s="32"/>
      <c r="B28" s="32"/>
      <c r="C28" s="32"/>
      <c r="D28" s="32"/>
      <c r="E28" s="32"/>
      <c r="F28" s="32"/>
      <c r="G28" s="32"/>
    </row>
    <row r="29" spans="1:17" ht="26.25" customHeight="1" x14ac:dyDescent="0.25">
      <c r="A29" s="32"/>
      <c r="B29" s="32"/>
      <c r="C29" s="32"/>
      <c r="D29" s="32"/>
      <c r="E29" s="32"/>
      <c r="F29" s="32"/>
      <c r="G29" s="32"/>
    </row>
    <row r="30" spans="1:17" x14ac:dyDescent="0.25">
      <c r="A30" s="32"/>
      <c r="B30" s="32"/>
      <c r="C30" s="32"/>
      <c r="D30" s="32"/>
      <c r="E30" s="32"/>
      <c r="F30" s="32"/>
      <c r="G30" s="32"/>
    </row>
    <row r="31" spans="1:17" x14ac:dyDescent="0.25">
      <c r="A31" s="32"/>
      <c r="B31" s="32"/>
      <c r="C31" s="32"/>
      <c r="D31" s="32"/>
      <c r="E31" s="32"/>
      <c r="F31" s="32"/>
      <c r="G31" s="32"/>
    </row>
    <row r="32" spans="1:17" x14ac:dyDescent="0.25">
      <c r="A32" s="32"/>
      <c r="B32" s="32"/>
      <c r="C32" s="32"/>
      <c r="D32" s="32"/>
      <c r="E32" s="32"/>
      <c r="F32" s="32"/>
      <c r="G32" s="32"/>
    </row>
    <row r="33" spans="1:12" x14ac:dyDescent="0.25">
      <c r="A33" s="32"/>
      <c r="B33" s="32"/>
      <c r="C33" s="32"/>
      <c r="D33" s="32"/>
      <c r="E33" s="32"/>
      <c r="F33" s="32"/>
      <c r="G33" s="32"/>
      <c r="L33" s="26"/>
    </row>
    <row r="34" spans="1:12" x14ac:dyDescent="0.25">
      <c r="A34" s="32"/>
      <c r="B34" s="32"/>
      <c r="C34" s="32"/>
      <c r="D34" s="32"/>
      <c r="E34" s="32"/>
      <c r="F34" s="32"/>
      <c r="G34" s="32"/>
      <c r="L34" s="26"/>
    </row>
    <row r="35" spans="1:12" x14ac:dyDescent="0.25">
      <c r="A35" s="32"/>
      <c r="B35" s="32"/>
      <c r="C35" s="32"/>
      <c r="D35" s="32"/>
      <c r="E35" s="32"/>
      <c r="F35" s="32"/>
      <c r="G35" s="32"/>
      <c r="L35" s="26"/>
    </row>
    <row r="36" spans="1:12" x14ac:dyDescent="0.25">
      <c r="A36" s="32"/>
      <c r="B36" s="32"/>
      <c r="C36" s="32"/>
      <c r="D36" s="32"/>
      <c r="E36" s="32"/>
      <c r="F36" s="32"/>
      <c r="G36" s="32"/>
      <c r="L36" s="26"/>
    </row>
    <row r="37" spans="1:12" x14ac:dyDescent="0.25">
      <c r="A37" s="32"/>
      <c r="B37" s="32"/>
      <c r="C37" s="32"/>
      <c r="D37" s="32"/>
      <c r="E37" s="32"/>
      <c r="F37" s="32"/>
      <c r="G37" s="32"/>
      <c r="L37" s="26"/>
    </row>
    <row r="38" spans="1:12" x14ac:dyDescent="0.25">
      <c r="A38" s="32"/>
      <c r="B38" s="32"/>
      <c r="C38" s="32"/>
      <c r="D38" s="32"/>
      <c r="E38" s="32"/>
      <c r="F38" s="32"/>
      <c r="G38" s="32"/>
      <c r="L38" s="26"/>
    </row>
    <row r="39" spans="1:12" x14ac:dyDescent="0.25">
      <c r="A39" s="32"/>
      <c r="B39" s="32"/>
      <c r="C39" s="32"/>
      <c r="D39" s="32"/>
      <c r="E39" s="32"/>
      <c r="F39" s="32"/>
      <c r="G39" s="32"/>
      <c r="L39" s="26"/>
    </row>
    <row r="40" spans="1:12" x14ac:dyDescent="0.25">
      <c r="A40" s="32"/>
      <c r="B40" s="32"/>
      <c r="C40" s="32"/>
      <c r="D40" s="32"/>
      <c r="E40" s="32"/>
      <c r="F40" s="32"/>
      <c r="G40" s="32"/>
      <c r="L40" s="26"/>
    </row>
    <row r="41" spans="1:12" x14ac:dyDescent="0.25">
      <c r="A41" s="32"/>
      <c r="B41" s="32"/>
      <c r="C41" s="32"/>
      <c r="D41" s="32"/>
      <c r="E41" s="32"/>
      <c r="F41" s="32"/>
      <c r="G41" s="32"/>
      <c r="L41" s="26"/>
    </row>
    <row r="42" spans="1:12" x14ac:dyDescent="0.25">
      <c r="A42" s="32"/>
      <c r="B42" s="32"/>
      <c r="C42" s="32"/>
      <c r="D42" s="32"/>
      <c r="E42" s="32"/>
      <c r="F42" s="32"/>
      <c r="G42" s="32"/>
      <c r="L42" s="26"/>
    </row>
    <row r="43" spans="1:12" x14ac:dyDescent="0.25">
      <c r="A43" s="32"/>
      <c r="B43" s="32"/>
      <c r="C43" s="32"/>
      <c r="D43" s="32"/>
      <c r="E43" s="32"/>
      <c r="F43" s="32"/>
      <c r="G43" s="32"/>
      <c r="L43" s="26"/>
    </row>
    <row r="44" spans="1:12" x14ac:dyDescent="0.25">
      <c r="A44" s="32"/>
      <c r="B44" s="32"/>
      <c r="C44" s="32"/>
      <c r="D44" s="32"/>
      <c r="E44" s="32"/>
      <c r="F44" s="32"/>
      <c r="G44" s="32"/>
      <c r="L44" s="26"/>
    </row>
    <row r="45" spans="1:12" x14ac:dyDescent="0.25">
      <c r="A45" s="32"/>
      <c r="B45" s="32"/>
      <c r="C45" s="32"/>
      <c r="D45" s="32"/>
      <c r="E45" s="32"/>
      <c r="F45" s="32"/>
      <c r="G45" s="32"/>
      <c r="L45" s="26"/>
    </row>
    <row r="46" spans="1:12" x14ac:dyDescent="0.25">
      <c r="A46" s="32"/>
      <c r="B46" s="32"/>
      <c r="C46" s="32"/>
      <c r="D46" s="32"/>
      <c r="E46" s="32"/>
      <c r="F46" s="32"/>
      <c r="G46" s="32"/>
      <c r="L46" s="26"/>
    </row>
    <row r="47" spans="1:12" x14ac:dyDescent="0.25">
      <c r="A47" s="32"/>
      <c r="B47" s="32"/>
      <c r="C47" s="32"/>
      <c r="D47" s="32"/>
      <c r="E47" s="32"/>
      <c r="F47" s="32"/>
      <c r="G47" s="32"/>
      <c r="L47" s="26"/>
    </row>
    <row r="48" spans="1:12" x14ac:dyDescent="0.25">
      <c r="A48" s="32"/>
      <c r="B48" s="32"/>
      <c r="C48" s="32"/>
      <c r="D48" s="32"/>
      <c r="E48" s="32"/>
      <c r="F48" s="32"/>
      <c r="G48" s="32"/>
      <c r="L48" s="26"/>
    </row>
    <row r="49" spans="1:12" x14ac:dyDescent="0.25">
      <c r="A49" s="32"/>
      <c r="B49" s="32"/>
      <c r="C49" s="32"/>
      <c r="D49" s="32"/>
      <c r="E49" s="32"/>
      <c r="F49" s="32"/>
      <c r="G49" s="32"/>
      <c r="L49" s="26"/>
    </row>
    <row r="50" spans="1:12" x14ac:dyDescent="0.25">
      <c r="A50" s="32"/>
      <c r="B50" s="32"/>
      <c r="C50" s="32"/>
      <c r="D50" s="32"/>
      <c r="E50" s="32"/>
      <c r="F50" s="32"/>
      <c r="G50" s="32"/>
      <c r="L50" s="26"/>
    </row>
    <row r="51" spans="1:12" x14ac:dyDescent="0.25">
      <c r="A51" s="32"/>
      <c r="B51" s="32"/>
      <c r="C51" s="32"/>
      <c r="D51" s="32"/>
      <c r="E51" s="32"/>
      <c r="F51" s="32"/>
      <c r="G51" s="32"/>
      <c r="L51" s="26"/>
    </row>
    <row r="52" spans="1:12" x14ac:dyDescent="0.25">
      <c r="A52" s="32"/>
      <c r="B52" s="32"/>
      <c r="C52" s="32"/>
      <c r="D52" s="32"/>
      <c r="E52" s="32"/>
      <c r="F52" s="32"/>
      <c r="G52" s="32"/>
      <c r="L52" s="26"/>
    </row>
    <row r="53" spans="1:12" x14ac:dyDescent="0.25">
      <c r="A53" s="32"/>
      <c r="B53" s="32"/>
      <c r="C53" s="32"/>
      <c r="D53" s="32"/>
      <c r="E53" s="32"/>
      <c r="F53" s="32"/>
      <c r="G53" s="32"/>
      <c r="L53" s="26"/>
    </row>
    <row r="54" spans="1:12" x14ac:dyDescent="0.25">
      <c r="A54" s="32"/>
      <c r="B54" s="32"/>
      <c r="C54" s="32"/>
      <c r="D54" s="32"/>
      <c r="E54" s="32"/>
      <c r="F54" s="32"/>
      <c r="G54" s="32"/>
      <c r="L54" s="26"/>
    </row>
    <row r="55" spans="1:12" x14ac:dyDescent="0.25">
      <c r="A55" s="32"/>
      <c r="B55" s="32"/>
      <c r="C55" s="32"/>
      <c r="D55" s="32"/>
      <c r="E55" s="32"/>
      <c r="F55" s="32"/>
      <c r="G55" s="32"/>
      <c r="L55" s="26"/>
    </row>
    <row r="56" spans="1:12" x14ac:dyDescent="0.25">
      <c r="A56" s="32"/>
      <c r="B56" s="32"/>
      <c r="C56" s="32"/>
      <c r="D56" s="32"/>
      <c r="E56" s="32"/>
      <c r="F56" s="32"/>
      <c r="G56" s="32"/>
      <c r="L56" s="26"/>
    </row>
    <row r="57" spans="1:12" x14ac:dyDescent="0.25">
      <c r="A57" s="32"/>
      <c r="B57" s="32"/>
      <c r="C57" s="32"/>
      <c r="D57" s="32"/>
      <c r="E57" s="32"/>
      <c r="F57" s="32"/>
      <c r="G57" s="32"/>
      <c r="L57" s="26"/>
    </row>
    <row r="58" spans="1:12" x14ac:dyDescent="0.25">
      <c r="A58" s="32"/>
      <c r="B58" s="32"/>
      <c r="C58" s="32"/>
      <c r="D58" s="32"/>
      <c r="E58" s="32"/>
      <c r="F58" s="32"/>
      <c r="G58" s="32"/>
      <c r="L58" s="26"/>
    </row>
    <row r="59" spans="1:12" x14ac:dyDescent="0.25">
      <c r="A59" s="32"/>
      <c r="B59" s="32"/>
      <c r="C59" s="32"/>
      <c r="D59" s="32"/>
      <c r="E59" s="32"/>
      <c r="F59" s="32"/>
      <c r="G59" s="32"/>
      <c r="L59" s="26"/>
    </row>
    <row r="60" spans="1:12" x14ac:dyDescent="0.25">
      <c r="A60" s="32"/>
      <c r="B60" s="32"/>
      <c r="C60" s="32"/>
      <c r="D60" s="32"/>
      <c r="E60" s="32"/>
      <c r="F60" s="32"/>
      <c r="G60" s="32"/>
      <c r="L60" s="26"/>
    </row>
    <row r="61" spans="1:12" x14ac:dyDescent="0.25">
      <c r="A61" s="32"/>
      <c r="B61" s="32"/>
      <c r="C61" s="32"/>
      <c r="D61" s="32"/>
      <c r="E61" s="32"/>
      <c r="F61" s="32"/>
      <c r="G61" s="32"/>
      <c r="L61" s="26"/>
    </row>
    <row r="62" spans="1:12" x14ac:dyDescent="0.25">
      <c r="A62" s="32"/>
      <c r="B62" s="32"/>
      <c r="C62" s="32"/>
      <c r="D62" s="32"/>
      <c r="E62" s="32"/>
      <c r="F62" s="32"/>
      <c r="G62" s="32"/>
      <c r="L62" s="26"/>
    </row>
    <row r="63" spans="1:12" x14ac:dyDescent="0.25">
      <c r="A63" s="32"/>
      <c r="B63" s="32"/>
      <c r="C63" s="32"/>
      <c r="D63" s="32"/>
      <c r="E63" s="32"/>
      <c r="F63" s="32"/>
      <c r="G63" s="32"/>
      <c r="L63" s="26"/>
    </row>
    <row r="64" spans="1:12" x14ac:dyDescent="0.25">
      <c r="A64" s="32"/>
      <c r="B64" s="32"/>
      <c r="C64" s="32"/>
      <c r="D64" s="32"/>
      <c r="E64" s="32"/>
      <c r="F64" s="32"/>
      <c r="G64" s="32"/>
      <c r="L64" s="26"/>
    </row>
    <row r="65" spans="1:12" ht="28.5" customHeight="1" x14ac:dyDescent="0.25">
      <c r="A65" s="32"/>
      <c r="B65" s="32"/>
      <c r="C65" s="32"/>
      <c r="D65" s="32"/>
      <c r="E65" s="32"/>
      <c r="F65" s="32"/>
      <c r="G65" s="32"/>
      <c r="L65" s="26"/>
    </row>
    <row r="66" spans="1:12" x14ac:dyDescent="0.25">
      <c r="A66" s="32"/>
      <c r="B66" s="32"/>
      <c r="C66" s="32"/>
      <c r="D66" s="32"/>
      <c r="E66" s="32"/>
      <c r="F66" s="32"/>
      <c r="G66" s="32"/>
      <c r="L66" s="26"/>
    </row>
    <row r="67" spans="1:12" x14ac:dyDescent="0.25">
      <c r="G67" s="32"/>
      <c r="L67" s="26"/>
    </row>
    <row r="68" spans="1:12" x14ac:dyDescent="0.25">
      <c r="G68" s="32"/>
      <c r="L68" s="26"/>
    </row>
    <row r="69" spans="1:12" x14ac:dyDescent="0.25">
      <c r="G69" s="32"/>
      <c r="L69" s="26"/>
    </row>
    <row r="70" spans="1:12" x14ac:dyDescent="0.25">
      <c r="G70" s="32"/>
      <c r="L70" s="26"/>
    </row>
    <row r="71" spans="1:12" x14ac:dyDescent="0.25">
      <c r="G71" s="32"/>
      <c r="L71" s="26"/>
    </row>
  </sheetData>
  <sheetProtection algorithmName="SHA-512" hashValue="imtmmd26gqM+ZH9RlpFe32X+bHTZVqod32NUI/3hkUGOkqDJz++TuTrsivhvX9dmzPgOtyoJWJoA5afBrw3TWg==" saltValue="wV9LywXvJoAYpjPDWdJ4jw==" spinCount="100000" sheet="1" selectLockedCells="1" selectUnlockedCells="1"/>
  <customSheetViews>
    <customSheetView guid="{DB281B92-E9EC-453B-A5D8-29671663E0CC}" hiddenColumns="1">
      <selection activeCell="B4" sqref="B4"/>
      <pageMargins left="0.11811023622047245" right="0.11811023622047245" top="0.39370078740157483" bottom="0.15748031496062992" header="0.31496062992125984" footer="0.31496062992125984"/>
      <printOptions horizontalCentered="1"/>
      <pageSetup paperSize="9" scale="85" orientation="portrait" r:id="rId1"/>
    </customSheetView>
    <customSheetView guid="{93866CD1-CB7A-4884-BEB8-A1CECF52C855}" showPageBreaks="1" printArea="1" hiddenColumns="1" topLeftCell="A42">
      <selection activeCell="E72" sqref="E72"/>
      <pageMargins left="0.11811023622047245" right="0.11811023622047245" top="0.39370078740157483" bottom="0.15748031496062992" header="0.31496062992125984" footer="0.31496062992125984"/>
      <printOptions horizontalCentered="1"/>
      <pageSetup paperSize="9" scale="85" orientation="portrait" r:id="rId2"/>
    </customSheetView>
    <customSheetView guid="{0C6D86AF-1098-4B55-AD81-B5464318C34D}" hiddenColumns="1" topLeftCell="A42">
      <selection activeCell="E72" sqref="E72"/>
      <pageMargins left="0.11811023622047245" right="0.11811023622047245" top="0.39370078740157483" bottom="0.15748031496062992" header="0.31496062992125984" footer="0.31496062992125984"/>
      <printOptions horizontalCentered="1"/>
      <pageSetup paperSize="9" scale="85" orientation="portrait" r:id="rId3"/>
    </customSheetView>
    <customSheetView guid="{C336C729-0314-4032-829E-B9EE9689FD03}" hiddenColumns="1">
      <selection activeCell="B4" sqref="B4"/>
      <pageMargins left="0.11811023622047245" right="0.11811023622047245" top="0.39370078740157483" bottom="0.15748031496062992" header="0.31496062992125984" footer="0.31496062992125984"/>
      <printOptions horizontalCentered="1"/>
      <pageSetup paperSize="9" scale="85" orientation="portrait" r:id="rId4"/>
    </customSheetView>
  </customSheetViews>
  <mergeCells count="1">
    <mergeCell ref="B9:B10"/>
  </mergeCells>
  <conditionalFormatting sqref="B9">
    <cfRule type="dataBar" priority="2">
      <dataBar>
        <cfvo type="num" val="0"/>
        <cfvo type="num" val="1"/>
        <color rgb="FF638EC6"/>
      </dataBar>
    </cfRule>
  </conditionalFormatting>
  <printOptions horizontalCentered="1"/>
  <pageMargins left="0.11811023622047245" right="0.11811023622047245" top="0.39370078740157483" bottom="0.15748031496062992" header="0.31496062992125984" footer="0.31496062992125984"/>
  <pageSetup paperSize="9" scale="85" orientation="portrait" r:id="rId5"/>
  <ignoredErrors>
    <ignoredError sqref="C6 C4" unlockedFormula="1"/>
  </ignoredErrors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УПИТНИК</vt:lpstr>
      <vt:lpstr>ГРАФИКОН</vt:lpstr>
      <vt:lpstr>grades</vt:lpstr>
      <vt:lpstr>ГРАФИКОН!Print_Area</vt:lpstr>
      <vt:lpstr>УПИТНИК!Print_Area</vt:lpstr>
      <vt:lpstr>УПИТНИК!Print_Titles</vt:lpstr>
    </vt:vector>
  </TitlesOfParts>
  <Company>The World Bank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Hrle</dc:creator>
  <cp:lastModifiedBy>JelevaV</cp:lastModifiedBy>
  <cp:lastPrinted>2023-11-23T12:49:57Z</cp:lastPrinted>
  <dcterms:created xsi:type="dcterms:W3CDTF">2009-02-13T08:47:00Z</dcterms:created>
  <dcterms:modified xsi:type="dcterms:W3CDTF">2024-11-22T12:18:26Z</dcterms:modified>
</cp:coreProperties>
</file>